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สุภาพร\งบการเงินปี2562\"/>
    </mc:Choice>
  </mc:AlternateContent>
  <xr:revisionPtr revIDLastSave="0" documentId="13_ncr:1_{FAE1454F-F9C3-4D54-8F82-FDA510F4CA04}" xr6:coauthVersionLast="45" xr6:coauthVersionMax="45" xr10:uidLastSave="{00000000-0000-0000-0000-000000000000}"/>
  <bookViews>
    <workbookView xWindow="-120" yWindow="-120" windowWidth="24240" windowHeight="13140" tabRatio="833" firstSheet="2" activeTab="7" xr2:uid="{00000000-000D-0000-FFFF-FFFF00000000}"/>
  </bookViews>
  <sheets>
    <sheet name="งบแสดงฐานะ" sheetId="1" r:id="rId1"/>
    <sheet name="ข้อมูลทั่วไป" sheetId="2" r:id="rId2"/>
    <sheet name="เหตุ2งบทรัพยสิน" sheetId="3" r:id="rId3"/>
    <sheet name="เหตุ3เงินฝากธนาคาร" sheetId="5" r:id="rId4"/>
    <sheet name="เหตุ5เงินรัฐบาลค้างรับ" sheetId="9" r:id="rId5"/>
    <sheet name="เหตุ6 ลูกหนี้ภาษี" sheetId="10" r:id="rId6"/>
    <sheet name="เหตุ4ลูกหนี้เศรษฐกิจ" sheetId="12" r:id="rId7"/>
    <sheet name="เหตุ7รายจ่ายค้างจ่าย" sheetId="17" r:id="rId8"/>
    <sheet name="เหตุ8เงืนรับฝาก" sheetId="19" r:id="rId9"/>
    <sheet name="เหตุ9เงินสะสม" sheetId="23" r:id="rId10"/>
    <sheet name="เหตุ9เงินสะรายละเอียด" sheetId="24" r:id="rId11"/>
    <sheet name="1.ครุภัณฑ์" sheetId="44" r:id="rId12"/>
  </sheets>
  <definedNames>
    <definedName name="_xlnm.Print_Titles" localSheetId="3">เหตุ3เงินฝากธนาคาร!$1:$5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5" i="1"/>
  <c r="C29" i="3"/>
  <c r="C28" i="3"/>
  <c r="C23" i="3"/>
  <c r="C21" i="3"/>
  <c r="C17" i="3"/>
  <c r="C15" i="3"/>
  <c r="F9" i="3"/>
  <c r="F14" i="3"/>
  <c r="G14" i="3"/>
  <c r="G9" i="3"/>
  <c r="D40" i="44" l="1"/>
  <c r="G25" i="1"/>
  <c r="E16" i="23"/>
  <c r="E6" i="23"/>
  <c r="D14" i="23"/>
  <c r="H47" i="24" l="1"/>
  <c r="G45" i="24"/>
  <c r="G46" i="24"/>
  <c r="G44" i="24"/>
  <c r="G26" i="24"/>
  <c r="G23" i="24"/>
  <c r="G24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7" i="24"/>
  <c r="F47" i="24" l="1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27" i="24"/>
  <c r="D36" i="44" l="1"/>
  <c r="D28" i="44"/>
  <c r="D17" i="44"/>
  <c r="D31" i="44"/>
  <c r="D24" i="44"/>
  <c r="D20" i="44"/>
  <c r="D27" i="44"/>
  <c r="D26" i="44"/>
  <c r="D23" i="44"/>
  <c r="D22" i="44"/>
  <c r="D16" i="44"/>
  <c r="D14" i="44"/>
  <c r="D12" i="44"/>
  <c r="D11" i="44"/>
  <c r="G25" i="23"/>
  <c r="G20" i="1"/>
  <c r="G19" i="1"/>
  <c r="I14" i="1"/>
  <c r="I13" i="1"/>
  <c r="C14" i="12"/>
  <c r="C9" i="12"/>
  <c r="C8" i="12"/>
  <c r="C13" i="12"/>
  <c r="C31" i="12"/>
  <c r="G19" i="17"/>
  <c r="D15" i="23"/>
  <c r="E20" i="23" s="1"/>
  <c r="G24" i="1" l="1"/>
  <c r="E24" i="23"/>
  <c r="E25" i="23" s="1"/>
  <c r="E27" i="19" l="1"/>
  <c r="C27" i="19"/>
  <c r="G21" i="5"/>
  <c r="I22" i="1"/>
  <c r="I21" i="1"/>
  <c r="D142" i="24" l="1"/>
  <c r="D47" i="24"/>
  <c r="D87" i="24" l="1"/>
  <c r="G47" i="24"/>
  <c r="E47" i="24"/>
  <c r="D14" i="10" l="1"/>
  <c r="G87" i="24" l="1"/>
  <c r="C17" i="12" l="1"/>
  <c r="G20" i="5"/>
  <c r="G11" i="5"/>
  <c r="G16" i="5"/>
  <c r="I26" i="1"/>
  <c r="G120" i="24" l="1"/>
  <c r="F120" i="24"/>
  <c r="E120" i="24"/>
  <c r="D120" i="24"/>
  <c r="H87" i="24"/>
  <c r="F87" i="24"/>
  <c r="E87" i="24"/>
  <c r="A1" i="12" l="1"/>
  <c r="A1" i="44" l="1"/>
  <c r="G27" i="17" l="1"/>
  <c r="G14" i="10" l="1"/>
  <c r="G15" i="10" s="1"/>
  <c r="F14" i="10"/>
  <c r="F15" i="10" s="1"/>
  <c r="C14" i="10"/>
  <c r="C15" i="10" s="1"/>
  <c r="E20" i="5"/>
  <c r="E16" i="5"/>
  <c r="E21" i="5" s="1"/>
  <c r="G8" i="1" s="1"/>
  <c r="G13" i="1" s="1"/>
  <c r="G14" i="1" s="1"/>
  <c r="E11" i="5"/>
  <c r="D15" i="10" l="1"/>
  <c r="G30" i="3"/>
  <c r="F30" i="3"/>
  <c r="D30" i="3"/>
  <c r="C30" i="3"/>
  <c r="A1" i="3" l="1"/>
  <c r="A1" i="5"/>
  <c r="A1" i="9"/>
  <c r="A1" i="10"/>
  <c r="A1" i="17"/>
  <c r="A1" i="2"/>
  <c r="I27" i="1" l="1"/>
  <c r="G26" i="1"/>
  <c r="G27" i="1" s="1"/>
  <c r="G21" i="1" l="1"/>
  <c r="G22" i="1" s="1"/>
</calcChain>
</file>

<file path=xl/sharedStrings.xml><?xml version="1.0" encoding="utf-8"?>
<sst xmlns="http://schemas.openxmlformats.org/spreadsheetml/2006/main" count="867" uniqueCount="331">
  <si>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</si>
  <si>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</si>
  <si>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</si>
  <si>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</si>
  <si>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</si>
  <si>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</si>
  <si>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</si>
  <si>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</si>
  <si>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</si>
  <si>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</si>
  <si>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หมายเหตุ</t>
  </si>
  <si>
    <t>ปี  2560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</si>
  <si>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</si>
  <si>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</si>
  <si>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</si>
  <si>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</si>
  <si>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</si>
  <si>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</si>
  <si>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</si>
  <si>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</si>
  <si>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</si>
  <si>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</si>
  <si>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ข้อมูลทั่วไป</t>
  </si>
  <si>
    <t xml:space="preserve"> - ข้อมูลทั่วไปขององค์กรปกครองส่วนท้องถิ่น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</si>
  <si>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</si>
  <si>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</si>
  <si>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 xml:space="preserve">      </t>
  </si>
  <si>
    <t xml:space="preserve">การบันทึกบัญชีเพื่อจัดทำงบแสดงฐานะการเงินเป็นไปตามเกณฑ์เงินสดและเกณฑ์คงค้าง </t>
  </si>
  <si>
    <t xml:space="preserve">การเงินขององค์กรปกครองส่วนท้องถิ่น ลงวันที่ 20 มีนาคม พ.ศ. 2558 และที่แก้ไขเพิ่มเติม (ฉบับที่ 2) ลงวันที่ </t>
  </si>
  <si>
    <t xml:space="preserve">21 มีนาคม 2561 และหนังสือสั่งการที่เกี่ยวข้อง </t>
  </si>
  <si>
    <t>1.2  รายการเปิดเผยอื่นใด (ถ้ามี)</t>
  </si>
  <si>
    <t>หมายเหตุ  2  งบทรัพย์สิน</t>
  </si>
  <si>
    <t>ประเภททรัพย์สิน</t>
  </si>
  <si>
    <t>ก.อสังหาริมทรัพย์</t>
  </si>
  <si>
    <t>ที่ดิน</t>
  </si>
  <si>
    <t>ข.สังหาริมทรัพย์</t>
  </si>
  <si>
    <t>ครุภัณฑ์สำนักงาน</t>
  </si>
  <si>
    <t>ครุภัณฑ์งานบ้านงานครัว</t>
  </si>
  <si>
    <t>ครุภัณฑ์คอมพิวเตอร์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</si>
  <si>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</si>
  <si>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</si>
  <si>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</si>
  <si>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</si>
  <si>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</si>
  <si>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</si>
  <si>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</si>
  <si>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ครุภัณฑ์โรงงาน</t>
  </si>
  <si>
    <t>ครุภัณฑ์เครี่องดับเพลิง</t>
  </si>
  <si>
    <t>ครุภัณฑ์กีฬา</t>
  </si>
  <si>
    <t>ครุภัณฑ์สำรวจ</t>
  </si>
  <si>
    <t>ครุภัณฑ์อื่น</t>
  </si>
  <si>
    <t>ราคาทรัพย์สิน</t>
  </si>
  <si>
    <t>แหล่งที่มาของทรัพย์สินทื้งหมด</t>
  </si>
  <si>
    <t>ชื่อ</t>
  </si>
  <si>
    <t>จำนวนเงิน</t>
  </si>
  <si>
    <t>รายได้</t>
  </si>
  <si>
    <t>เงินที่มีผู้อุทิศให้</t>
  </si>
  <si>
    <t>รวม</t>
  </si>
  <si>
    <t>คำอธิบาย</t>
  </si>
  <si>
    <t>หมายเหตุ  3  เงินสดและเงินฝากธนาคาร</t>
  </si>
  <si>
    <t/>
  </si>
  <si>
    <t>เงินสด</t>
  </si>
  <si>
    <t>ปี  2561</t>
  </si>
  <si>
    <t>ชื่อ - สกุล  ผู้ยืม</t>
  </si>
  <si>
    <t>แหล่งเงิน</t>
  </si>
  <si>
    <t>รวมทั้งสิ้น</t>
  </si>
  <si>
    <t>โครงการ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</si>
  <si>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</si>
  <si>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</si>
  <si>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</si>
  <si>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</si>
  <si>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โครงการที่ยืม</t>
  </si>
  <si>
    <t>แผนงาน</t>
  </si>
  <si>
    <t>งาน</t>
  </si>
  <si>
    <t>หมวด</t>
  </si>
  <si>
    <t>ประเภท</t>
  </si>
  <si>
    <t>รายรับจริงสูงกว่ารายจ่ายจริง</t>
  </si>
  <si>
    <t xml:space="preserve">      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</si>
  <si>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</si>
  <si>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</si>
  <si>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</si>
  <si>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</si>
  <si>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2561</t>
  </si>
  <si>
    <t>ทั้งนี้  ได้รับอนุมัติให้จ่ายเงินสะสมที่อยู่ระหว่างดำเนินการจำนวน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</si>
  <si>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</si>
  <si>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</si>
  <si>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</si>
  <si>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</si>
  <si>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</si>
  <si>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ค่าที่ดินและสิ่งก่อสร้าง</t>
  </si>
  <si>
    <t>รวมหนี้สิน</t>
  </si>
  <si>
    <t>แหล่งงบประมาณ</t>
  </si>
  <si>
    <t>หมายเหตุ  1  ค่าครุภัณฑ์</t>
  </si>
  <si>
    <t>เงิบงบประมาณ</t>
  </si>
  <si>
    <t>เครื่องคอมพิวเตอร์….</t>
  </si>
  <si>
    <t>เครื่องพิมพ์คอมพิวเตอร์…</t>
  </si>
  <si>
    <t>หอประปา</t>
  </si>
  <si>
    <t>เงินอุดหนุนเฉพาะกิจ</t>
  </si>
  <si>
    <t xml:space="preserve"> </t>
  </si>
  <si>
    <t>ค่าเบี้ยยังชีพผู้พิการ</t>
  </si>
  <si>
    <t>งบประมาณ</t>
  </si>
  <si>
    <t>หมายเหตุ  5   รายได้จากรัฐบาลค้างรับ</t>
  </si>
  <si>
    <t>สาธารณูปการ</t>
  </si>
  <si>
    <t xml:space="preserve"> -</t>
  </si>
  <si>
    <t>ซุ้มเฉลิมพระเกียรติ</t>
  </si>
  <si>
    <t>เครื่องตัดหญ้า</t>
  </si>
  <si>
    <t xml:space="preserve">โทรทัศน์แอล อี ดี </t>
  </si>
  <si>
    <t>รวมเป็นเงินทั้งสิ้น</t>
  </si>
  <si>
    <t>ทุนทรัพย์สิน</t>
  </si>
  <si>
    <t>เงินฝากธนาคารกรุงไทย จำกัด (มหาชน)</t>
  </si>
  <si>
    <t xml:space="preserve">เงินฝากธนาคารเพื่อการเกษตรและสหกรณ์การเกษตร </t>
  </si>
  <si>
    <t xml:space="preserve">เงินฝากธนาคารออมสิน </t>
  </si>
  <si>
    <t xml:space="preserve">  2. ทรัพย์สินที่ได้มาจากแหล่งเงินกู้ ให้แสดงทรัพย์สินทุกประเภท</t>
  </si>
  <si>
    <t xml:space="preserve">ตามประกาศกระทรวงมหาดไทย เรื่อง หลักเกณฑ์และวิธีปฏิบัติการบันทึกบัญชี การจัดทําทะเบียนและรายงาน </t>
  </si>
  <si>
    <t xml:space="preserve">  1. ทรัพย์สินที่ได้มาจากรายได้ เงินสะสม เงินทุนสํารองเงินสะสม เงินที่มีผู้อุทิศให้ และเงินอื่นใดยกเว้น เงินกู้ ให้แสดงทรัพย์สินที่เป็น</t>
  </si>
  <si>
    <t>กรรมสิทธิ์ขององค์กรปกครองส่วนท้องถิ่นและองค์กรปกครองส่วนท้องถิ่นใช้ประโยชน์โดยตรงรวมทั้งทรัพย์ที่ให้ยืมหรือเช่า ยกเว้น</t>
  </si>
  <si>
    <t>ทรัพย์สินที่จัดไว้เพื่อเป็นการให้บริการสาธารณะ เช่น ถนน สะพาน ลานกีฬา เป็นต้น</t>
  </si>
  <si>
    <t>ลูกหนี้ค่าภาษีบำรุงท้องที่</t>
  </si>
  <si>
    <t>(   นางนันทพร  ไพศาลธรรม   )</t>
  </si>
  <si>
    <t>( นางชนาภา  สุภักดี )</t>
  </si>
  <si>
    <t xml:space="preserve">   (  นายแก่ง  หาญบุ่งคล้า  )</t>
  </si>
  <si>
    <t xml:space="preserve">               ผู้อำนวยการกองคลัง           ปลัดองค์การบริหารส่วนตำบลบุ่งคล้า   นายกองค์การบริหารส่วนตำบลบุ่งคล้า</t>
  </si>
  <si>
    <t>อาคารสำนักงาน</t>
  </si>
  <si>
    <t>อาคารศูนย์พัฒนาเด็กเล็ก</t>
  </si>
  <si>
    <t>เงินอุดหนุนรัฐบาล</t>
  </si>
  <si>
    <t>ประเภท ออมทรัพย์ เลขที่ 342-1-09598-1</t>
  </si>
  <si>
    <t>ประเภท กระแสรายวัน เลขที่ 342-6-00209-4</t>
  </si>
  <si>
    <t>ประเภท ออมทรัพย์ เลขที่ 012-2-73669-0</t>
  </si>
  <si>
    <t>ประเภท ออมทรัพย์ เลขที่ 012-2-94043-9</t>
  </si>
  <si>
    <t>ประเภท ประจำ  เลขที่ 320-94116001-7</t>
  </si>
  <si>
    <t>ประเภท ออมทรัพย์ เลขที่ 050-94182870-4</t>
  </si>
  <si>
    <t>กลุ่มเลี้ยงปลานิลและปลาสวยงาม หมู่ที่ 9</t>
  </si>
  <si>
    <t>กลุ่มวิสาหกิจชุมชนบ้านขวาน้อย หมู่ที่ 1</t>
  </si>
  <si>
    <t>กลุ่มผลิตปุ๋ยชีวภาพอัดเม็ดบ้านโนนหัวนา หมู่ที่ 8</t>
  </si>
  <si>
    <t>กุล่มเพาะเห็ดโคลนญี่ปุ่น หมู่ที่ 3</t>
  </si>
  <si>
    <t>กลุ่มเพาะเห็ดฟางบ้านบุ่งคล้า หมู่ที่ 3</t>
  </si>
  <si>
    <t>กลุ่มแม่บ้านคุ้มหนองไผ่ หมู่ที่ 3</t>
  </si>
  <si>
    <t>กลุ่มเลี้ยงหมูบ้านโนนแดง หมู่ที่ 7</t>
  </si>
  <si>
    <t>กุล่มทุนหมุนเวียนเพื่อการเกษตร หมู่ที่ 6</t>
  </si>
  <si>
    <t>กลุ่มรักษ์กสิกรรมบ้านขวาน้อย หมู่ที่ 10</t>
  </si>
  <si>
    <t>กลุ่มวิสาหกิจชุมชนแปรรูปผลิตภัณฑ์บ้านบุ่งคล้า หมู่ที่ 3</t>
  </si>
  <si>
    <t>โครงการเศรษฐกิจชุมชน</t>
  </si>
  <si>
    <t>เบี้ยยังชีพผู้สูงอายุ ปี2553</t>
  </si>
  <si>
    <t>เบี้ยยังชีพผู้พิการ ปี2553</t>
  </si>
  <si>
    <t>ค่าขายแบบแปลน(ไทยเข็มแข็งปี2553)</t>
  </si>
  <si>
    <t>ไทยเข้มแข็งเหลือจ่ายปี 2553</t>
  </si>
  <si>
    <t>เบี้ยยังชีพผู้พิการ ปี2554</t>
  </si>
  <si>
    <t>เบี้ยยังชีพผู้พิการ ปี2555</t>
  </si>
  <si>
    <t>เบี้ยยังชีพผู้สูงอายุ ปี2555</t>
  </si>
  <si>
    <t>โครงการยาเสพติด</t>
  </si>
  <si>
    <t>เบี้ยยังชีพผู้พิการ ปี2556</t>
  </si>
  <si>
    <t>โครงการก่อสร้าง ศพด. ปี2556</t>
  </si>
  <si>
    <t>เบี้ยยังชีพผู้พิการ ปี2557</t>
  </si>
  <si>
    <t>เบี้ยยังชีพผู้สูงอายุ ปี2557</t>
  </si>
  <si>
    <t>เบี้ยยังชีพผู้สูงอายุ ปี2558</t>
  </si>
  <si>
    <t>โครงการป้องกันและแก้ไขปัญหายาเสพติด</t>
  </si>
  <si>
    <t>ภาษีหัก ณ ที่จ่าย</t>
  </si>
  <si>
    <t>เงินประกันสัญญา</t>
  </si>
  <si>
    <t>ส่วนลดในการจัดเก็บ 6%</t>
  </si>
  <si>
    <t>หมายเหตุ ประกอบงบแสดงฐานะการเงิน</t>
  </si>
  <si>
    <t>องค์การบริหารส่วนตำบลบุ่งคล้า อำเภอเมือง จังหวัดชัยภูมิ</t>
  </si>
  <si>
    <t>หมายเหตุ  4   ลูกหนี้เงินทุนโครงการเศรษฐกิจชุมชน</t>
  </si>
  <si>
    <t>ประกันสังคม</t>
  </si>
  <si>
    <t>ค่ารักษาพยาบาล</t>
  </si>
  <si>
    <t>(1,642,517.41)</t>
  </si>
  <si>
    <t>ปรับปรุงเงินรับฝากโครงการคัดกรองโรคตาต้อกระจก</t>
  </si>
  <si>
    <t>คืนเงินอุดหนุนศูนย์รวมข่าวสารฯ</t>
  </si>
  <si>
    <t>(5,985,000)</t>
  </si>
  <si>
    <t>(1,056,879.27)</t>
  </si>
  <si>
    <t>และจะเบิกจ่ายในปีงบประมาณต่อไป  ตามรายละเอียดแนบท้ายหมายเหตุ 9</t>
  </si>
  <si>
    <t xml:space="preserve">             ทิศเหนือ         ติดกับเทศบาลเมืองชัยภูมิ          จังหวัดชัยภูมิ</t>
  </si>
  <si>
    <t xml:space="preserve">             ทิศเตะวันออก   ติดกับตำบลกุดตุ้ม           อำเภอเมือง      จังหวัดชัยูมิ</t>
  </si>
  <si>
    <t xml:space="preserve">             ทิศตะวันตก     ติดกับตำบลหนองนาแซง   อำเภอเมือง       จังหวัดชัยภูมิ</t>
  </si>
  <si>
    <t xml:space="preserve">             ทิศใต้            ติดกับตำบลหนองไผ่        อำเภอเมือง       จังหวัดชัยภูมิ</t>
  </si>
  <si>
    <t xml:space="preserve">อำเภอเมืองชัยภูมิ    จังหวัดชัยภูมิ      ตั้งอยู่ห่างจากที่ว่าการอำเภอเมืองชัยภูมิไปทางทิศตะวันออกเฉียงใต้ </t>
  </si>
  <si>
    <t>เป็นระยะทางประมาณ  13   กิโลเมตร    โดยมีอาณาเขตติดต่อกับพื้นที่ใกล้เคียง ดังนี้</t>
  </si>
  <si>
    <t>30,979.40 ไร่ และมีเขตปกครองครอบคลุม  จำนวน  12  หมู่บ้าน</t>
  </si>
  <si>
    <t xml:space="preserve">             องค์การบริหารส่วนตำบลบุ่งคล้า   มีพื้นที่ประมาณ   49.5663  ตารางกิโลเมตร หรือประมาณ</t>
  </si>
  <si>
    <t xml:space="preserve">          1) หมู่ที่ 1 บ้านขวาน้อย  2) หมู่ที่ 2 บ้านหนองฉิม 3) หมู่ที่ 3บ้านบุ่งคล้า 4) หมู่ที่ 4 บ้านกุดโง้ง</t>
  </si>
  <si>
    <t xml:space="preserve">          5) หมู่ที่ 5 บ้านสัมพันธ์   6) หมู่ที่ 6 บ้านหัวนา  7) หมู่ที่ 7 บ้านโนนแดง 8) หมู่ที่ 8 บ้านโนนหัวนา       </t>
  </si>
  <si>
    <t>องค์การบริหารส่วนตำบลบุ่งคล้า  ตั้งอยู่เลขที่ 9  หมู่ที่  8  บ้านโนนหัวนา  ตำบลบุ่งคล้า</t>
  </si>
  <si>
    <t xml:space="preserve">          9) หมู่ที่ 9 บ้านสัมพันธ์   10) หมู่ที่ 10 บ้านขวาน้อย   11) หมู่ที่ 11 บ้านบุ่งคล้า  12) หมู่ที่ 12</t>
  </si>
  <si>
    <t xml:space="preserve">          บ้านบุ่งคล้า</t>
  </si>
  <si>
    <t xml:space="preserve">          มีประชากรทั้งหมด   7,689  คน  ( ข้อมูล  ณ  วันที่  30  กันยายน  2561 )</t>
  </si>
  <si>
    <t xml:space="preserve">                                  ชาย   3,665   คน</t>
  </si>
  <si>
    <t xml:space="preserve">                                  หญิง   4,024  คน</t>
  </si>
  <si>
    <t>หมายเหตุ  8   เงินรับฝาก</t>
  </si>
  <si>
    <t>รายละเอียดแนบท้ายหมายเหตุ  9   เงินสะสม</t>
  </si>
  <si>
    <t>ปรับปรุงถนน คสล. หมู่ที่ 1</t>
  </si>
  <si>
    <t>ก่อสร้างรางระบายน้ำ คสล. หมู่ที่ 2</t>
  </si>
  <si>
    <t>โครงการวางท่อระบายน้ำ คสล. หมู่ที่ 2</t>
  </si>
  <si>
    <t>ปรับปรุงถนน คสล. หมู่ที่ 2</t>
  </si>
  <si>
    <t>ก่อสร้างถนน คสล. หมู่ที่ 2</t>
  </si>
  <si>
    <t>ปรับปรุงถนน คสล. หมู่ที่ 3</t>
  </si>
  <si>
    <t>ก่อสร้างถนน คสล. หมู่ที่ 4</t>
  </si>
  <si>
    <t>ปรับปรุงถนน คสล. หมู่ที่ 4</t>
  </si>
  <si>
    <t>ปรับปรุงถนน คสล. หมู่ที่ 5</t>
  </si>
  <si>
    <t>วางท่อระบายน้ำ คสล. หมู่ที่ 5</t>
  </si>
  <si>
    <t>ก่อสร้างถนน คสล. หมู่ที่ 5</t>
  </si>
  <si>
    <t>ปรับปรุงถนน คสล. หมู่ที่ 6</t>
  </si>
  <si>
    <t>ก่อสร้างถนน คสล. หมู่ที่ 7</t>
  </si>
  <si>
    <t>ปรับปรุงถนน คสล. หมู่ที่ 7</t>
  </si>
  <si>
    <t>ขยายไหล่ทางพร้อมวางท่อระบายน้ำ ม.7</t>
  </si>
  <si>
    <t>ก่อสร้างถนน คสล. หมู่ที่ 8</t>
  </si>
  <si>
    <t>ก่อสร้างถนน คสล. หมู่ที่ 9</t>
  </si>
  <si>
    <t>ปรับปรุงถนน คสล. หมู่ที่ 9</t>
  </si>
  <si>
    <t>ก่อสร้างรางระบายน้ำ คสล. หมู่ที่ 10</t>
  </si>
  <si>
    <t>วางท่อระบายน้ำ หมู่ที่ 10</t>
  </si>
  <si>
    <t>ปรับปรุงถนน คสล. หมู่ที่ 10</t>
  </si>
  <si>
    <t>ปรับปรุงถนน คสล. หมู่ที่ 11</t>
  </si>
  <si>
    <t>ก่อสร้างถนน คสล. หมู่ที่ 12</t>
  </si>
  <si>
    <t>โครงการซ่อมแซมถนน คสล. ม.6 - ม. 9</t>
  </si>
  <si>
    <t>ปรับปรุงถนนAsphaltic concrete ม.1</t>
  </si>
  <si>
    <t>ปรับปรุงถนนดินลูกรัง หมู่ที่ 2</t>
  </si>
  <si>
    <t>ก่อสร้างถนน คสล. หมู่ที่ 3</t>
  </si>
  <si>
    <t>วางท่อระบายน้ำ คสล. หมู่ที่ 3</t>
  </si>
  <si>
    <t>ปรับปรุงถนนลูกรัง หมู่ที่ 4</t>
  </si>
  <si>
    <t>ก่อสร้างถนน คสล. หมู่ที่ 6</t>
  </si>
  <si>
    <t>ก่อสร้างรางระบายน้ำ คสล. หมู่ที่ 8</t>
  </si>
  <si>
    <t>ก่อสร้างรางระบายน้ำ คสล. หมู่ที่ 9</t>
  </si>
  <si>
    <t>ปรับปรุงถนนAsphaltic concrete ม.10</t>
  </si>
  <si>
    <t>ปรับปรุงถนนAsphaltic concrete ม.12</t>
  </si>
  <si>
    <t>หมายเหตุ  7    รายจ่ายค้างจ่าย</t>
  </si>
  <si>
    <t>หมายเหตุ  6  ลูกหนี้ค่าภาษี</t>
  </si>
  <si>
    <t>หมายเหตุ  9  เงินสะสม</t>
  </si>
  <si>
    <t xml:space="preserve">โครงการวิสาหกิจชุมชนบ้านขวาน้อย </t>
  </si>
  <si>
    <t>โครงการผลิตปุ๋ยชีวภาพอัดเม็ด</t>
  </si>
  <si>
    <t xml:space="preserve">โครงการเพาะเห็ดโคลนญี่ปุ่น </t>
  </si>
  <si>
    <t>โครงการเพาะเห็ดฟาง</t>
  </si>
  <si>
    <t>โครงการเลี้ยงปลานิลและปลาสวยงาม</t>
  </si>
  <si>
    <t xml:space="preserve">โครงการเลี้ยงหมูบ้านโนนแดง </t>
  </si>
  <si>
    <t xml:space="preserve">โครงการทุนหมุนเวียนเพื่อการเกษตร </t>
  </si>
  <si>
    <t>โครงการวิสาหกิจชุมชนแปรรูปผลิตภัณฑ์</t>
  </si>
  <si>
    <t xml:space="preserve">โครงการรักษ์กสิกรรมบ้านขวาน้อย </t>
  </si>
  <si>
    <t>องค์การบริหารส่วนตำบลบุ่งคล้า  อำเภอเมืองชัยภูมิ  จังหวัดชัยภูมิ</t>
  </si>
  <si>
    <t>1.  ลูกหนี้เงินสะสม</t>
  </si>
  <si>
    <t>2.  ลูกหนี้ค่าภาษี</t>
  </si>
  <si>
    <t>3.  เงินสะสมที่สามารถนำไปใช้ได้</t>
  </si>
  <si>
    <t>องค์การบริหารส่วนตำบลบุ่งคล้า อำเภอเมืองชัยภูมิ  จังหวัดชัยภูมิ</t>
  </si>
  <si>
    <t>องค์การบริหารส่วนตำบลบุ่งคล้า อำเภอเมืองชัยภูมิ จังหวัดชัยภูมิ</t>
  </si>
  <si>
    <t>สำหรับปี  สิ้นสุดวันที่  30  กันยายน  2562</t>
  </si>
  <si>
    <t>ปี  2562</t>
  </si>
  <si>
    <t>ปรับปรุงถนนดินลูกรังสายโนนป่าจิก ม.3</t>
  </si>
  <si>
    <t>ปรับปรุงลำเหมือง หมู่ที่ 3</t>
  </si>
  <si>
    <t>ปรับปรุงดินลูกรัง หมู่ที่ 4</t>
  </si>
  <si>
    <t>ปรับปรุงถนนดินลูกรัง หมู่ที่ 7</t>
  </si>
  <si>
    <t>ปรับปรุงถนน คสล. หมู่ที่ 8</t>
  </si>
  <si>
    <t>ปรับปรุงลำเหมือง หมู่ที่ 8</t>
  </si>
  <si>
    <t>ปรับปรุงถนน คสล. หมู่ที่ 12</t>
  </si>
  <si>
    <t>ปรับปรุงผิวจราจรเสิรมแอสฟัลท์ติก ม.12</t>
  </si>
  <si>
    <t>ขุดลอกลำเหมือง หมู่ที่ 12</t>
  </si>
  <si>
    <t>ขุดลอกลำเหมือง หมู่ที่ 9</t>
  </si>
  <si>
    <t>ปรับปรุงวางท่อระบายน้ำ หมู่ที่ 1</t>
  </si>
  <si>
    <t>ปรับปรุงซ่อมแซมเสริมผิวAsphaltic concrete บ้านขวาน้อย</t>
  </si>
  <si>
    <t>ปรับปรุงถนนลูกรังทางเพื่อการเกษตร บ้านหนองฉิม</t>
  </si>
  <si>
    <t>ปรับปรุงลำเหมืองสาธารณะ(นานางสังกา หาวิตถึงนานางปรราณี)</t>
  </si>
  <si>
    <t>ปรับปรุงถนน คสล.บ้านหนองฉิม (บ้านนายนี ถึง บ้านนายจำนงค์)</t>
  </si>
  <si>
    <t>ปรับปรุงลำเหมืองสาธารณะ บ้านบุ่งคล้า หมู่ที่ 3</t>
  </si>
  <si>
    <t>ปรับปรุงถนนคอนกรีตเสริมเหล็ก(สายรอบสระอีสานเขียว)</t>
  </si>
  <si>
    <t>ปรับปรุงถนนลูกรังทางเพื่อการเกษตร(ร.ร.บ้านกุดโง้ง-ลำห้วยประทาว)</t>
  </si>
  <si>
    <t>ปรับปรุงถนนคอนกรีตเสริมเหล็ก(ลำห้วยหลัวโรงสีนายถนอม-บ้านสัมพันธ์)</t>
  </si>
  <si>
    <t>ปรับปรุงวางท่อระบายน้ำพร้อมบ่อพัก(ศาลากาญจนาภิเษก)</t>
  </si>
  <si>
    <t xml:space="preserve">ปรับปรุงถนนลูกรังทางเพื่อการเกษตร </t>
  </si>
  <si>
    <t>ปรับปรุงถนนคอนกรีตเสริมเหล็ก (สายนานางประนอม - ลำห้วยหลัว)</t>
  </si>
  <si>
    <t>ปรับปรุงถนนคอนกรีตเสริมเหล็ก (นายคำแพง-ถนนลาดยางสายบุ่งคล้าดอนกู่)</t>
  </si>
  <si>
    <t>ปรับปรุงวางท่อระบายน้ำพร้อมบ่อพัก(สายลำเหมืองหลังร้านค้าประชารัฐ)</t>
  </si>
  <si>
    <t>ปรับปรุงถนนคอนกรีตเสริมเหล็ก (นานางสุนีย์  ชูสกุล - หนองระเริง)</t>
  </si>
  <si>
    <t>ปรับปรุงลำเหมืองสาธารณะ(นานายช่วง  หาญเสนา - บ้านสัมพันธ์ ม.5)</t>
  </si>
  <si>
    <t>ปรับรุงถนนคอนกรีตเสริมเหล็ก(จากบ้านนายสุรพล  ยิ้มเสงี่ยม - ทางลาดยาง</t>
  </si>
  <si>
    <t>จ่ายขาดเงินสะสมสมัยประชุมที่ 3/2562 วันที่ 26 กันยายน  2562</t>
  </si>
  <si>
    <t>ณ  วันที่  30  กันยายน  2562</t>
  </si>
  <si>
    <t>ปี 2561</t>
  </si>
  <si>
    <t>2562</t>
  </si>
  <si>
    <t>เงินสะสม  1  ตุลาคม 2561</t>
  </si>
  <si>
    <r>
      <rPr>
        <u/>
        <sz val="14"/>
        <color theme="1"/>
        <rFont val="TH SarabunPSK"/>
        <family val="2"/>
      </rPr>
      <t>หัก</t>
    </r>
    <r>
      <rPr>
        <sz val="14"/>
        <color theme="1"/>
        <rFont val="TH SarabunPSK"/>
        <family val="2"/>
      </rPr>
      <t xml:space="preserve">  15 % ของรายรับจริงสูงกว่ารายจ่ายจริง</t>
    </r>
  </si>
  <si>
    <t>เงินสะสม  30  กันยายน 2562</t>
  </si>
  <si>
    <t>เงินสะสม  30  กันยายน 2562 ประกอบด้วย</t>
  </si>
  <si>
    <t>ปรับปรุงคืนเงินงบกลาง</t>
  </si>
  <si>
    <t>ปรับปรุงเงินประกันสัญญา</t>
  </si>
  <si>
    <t>ปรับปรุงลูกหนี้ภาษีบำรุงท้องที่</t>
  </si>
  <si>
    <t>ปรุงปรุงเงินรับฝากเศรษฐกิจชุมชน</t>
  </si>
  <si>
    <t>(911.24)</t>
  </si>
  <si>
    <t>(5,821,200)</t>
  </si>
  <si>
    <t>(5,837,883.88)</t>
  </si>
  <si>
    <t>(15,772.64)</t>
  </si>
  <si>
    <t>บริหารงานทั่วไป</t>
  </si>
  <si>
    <t>งานบริหารทั่วไป</t>
  </si>
  <si>
    <t>ประโยชน์แก่องค์กรปกครองส่วนท้องถิ่น</t>
  </si>
  <si>
    <t>งานบริหารงานคลัง</t>
  </si>
  <si>
    <t>ค่าตอบแทน</t>
  </si>
  <si>
    <t>การศึกษา</t>
  </si>
  <si>
    <t>เกี่ยวกับการศึกษา</t>
  </si>
  <si>
    <t>สังคมสงเคราะห์</t>
  </si>
  <si>
    <t>เกี่ยวกับสังคมสงเคราะห์</t>
  </si>
  <si>
    <t>เคหะและชุมชน</t>
  </si>
  <si>
    <t>เกี่ยวกับเคหะและชุมชน</t>
  </si>
  <si>
    <t>-</t>
  </si>
  <si>
    <t>อุตสาหกรรมและ</t>
  </si>
  <si>
    <t>การโยธา</t>
  </si>
  <si>
    <t>ก่อสร้างโครงสร้าง</t>
  </si>
  <si>
    <t>พื้นฐาน</t>
  </si>
  <si>
    <t>ค่าก่อสร้างสิ่งสาธารณูปการ</t>
  </si>
  <si>
    <t>ปรับปรุงรางระบายน้ำคอนกรีตเสริมเหล็ก หมู่ที่ 2 ต.บุ่งคล้า</t>
  </si>
  <si>
    <t>รายละเอียดประกอบงบแสดงผลการดำเนินงานจ่ายจากเงินรายรับและเงินสะสม (2562)</t>
  </si>
  <si>
    <t>เก้าอี้บุนวม</t>
  </si>
  <si>
    <t>พัดลมเพดาน</t>
  </si>
  <si>
    <t>โต๊ะพับหน้าเหล็ก(เอนกประสงค์</t>
  </si>
  <si>
    <t>อุปกรณ์อ่านบัตรเอนกประสงค์</t>
  </si>
  <si>
    <t>โต๊ะทำงาน</t>
  </si>
  <si>
    <t>เก้าอี้ปฎิบัติงาน</t>
  </si>
  <si>
    <t>เก้าอี้พักคอย</t>
  </si>
  <si>
    <t>โต๊ะประชม</t>
  </si>
  <si>
    <t>ตู้เหล็กเก็บเอกสาร</t>
  </si>
  <si>
    <t>ฉากกั้น</t>
  </si>
  <si>
    <t>รถบรรทุก(ดีเซล)</t>
  </si>
  <si>
    <t>กล้องถ่ายภาพ</t>
  </si>
  <si>
    <t>เครื่องซักผ้า</t>
  </si>
  <si>
    <t>เตาแก๊ส</t>
  </si>
  <si>
    <t>ตู้เย็น</t>
  </si>
  <si>
    <t>รับคืนเงินอุดหนุนปีเก่า</t>
  </si>
  <si>
    <t>งบกลาง</t>
  </si>
  <si>
    <t>เบี้ยยังชีพผู้พิการ</t>
  </si>
  <si>
    <t>ค่าใช้สอย</t>
  </si>
  <si>
    <t>โครงการฝายมีชีวิตเพื่อแก้ปัญหาการขาดแคลนน้ำ</t>
  </si>
  <si>
    <t>ค่าตอบแทนใช้สอยและวัสดุ</t>
  </si>
  <si>
    <r>
      <t>โครงการซ่อมแซมถนน คสล. ม.6 - ม. 9</t>
    </r>
    <r>
      <rPr>
        <sz val="16"/>
        <color rgb="FFFF0000"/>
        <rFont val="TH SarabunPSK"/>
        <family val="2"/>
      </rPr>
      <t>(ปี 2561)</t>
    </r>
  </si>
  <si>
    <t>(1,108,484.56)</t>
  </si>
  <si>
    <t>ครุภัณฑ์อื่นๆ</t>
  </si>
  <si>
    <t>เครื่อง DLTV</t>
  </si>
  <si>
    <t>อุดหนุนเฉพาะกิจ</t>
  </si>
  <si>
    <t>ค่าตอบแทนผู้ปฏิบัติราชการอันเป็น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</si>
</sst>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.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8"/>
      <color rgb="FF0000FF"/>
      <name val="Microsoft Sans Serif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name val="TH Niramit AS"/>
    </font>
    <font>
      <b/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color theme="1"/>
      <name val="TH SarabunPSK"/>
      <family val="2"/>
    </font>
    <font>
      <u val="singleAccounting"/>
      <sz val="14"/>
      <color theme="1"/>
      <name val="TH SarabunPSK"/>
      <family val="2"/>
    </font>
    <font>
      <i/>
      <u/>
      <sz val="14"/>
      <color theme="1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43" fontId="2" fillId="0" borderId="0" xfId="1" applyFont="1" applyBorder="1"/>
    <xf numFmtId="43" fontId="2" fillId="0" borderId="2" xfId="1" applyFont="1" applyBorder="1"/>
    <xf numFmtId="43" fontId="2" fillId="0" borderId="3" xfId="1" applyFont="1" applyBorder="1"/>
    <xf numFmtId="43" fontId="3" fillId="0" borderId="3" xfId="1" applyFont="1" applyBorder="1"/>
    <xf numFmtId="43" fontId="3" fillId="0" borderId="0" xfId="1" applyFont="1" applyBorder="1"/>
    <xf numFmtId="0" fontId="3" fillId="0" borderId="0" xfId="0" applyFont="1" applyAlignment="1">
      <alignment horizontal="center" vertical="center"/>
    </xf>
    <xf numFmtId="43" fontId="3" fillId="0" borderId="1" xfId="1" applyFont="1" applyBorder="1"/>
    <xf numFmtId="43" fontId="3" fillId="0" borderId="4" xfId="1" applyFont="1" applyBorder="1"/>
    <xf numFmtId="43" fontId="3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0" fontId="2" fillId="0" borderId="13" xfId="0" applyFont="1" applyBorder="1"/>
    <xf numFmtId="43" fontId="6" fillId="0" borderId="0" xfId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49" fontId="7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 readingOrder="1"/>
    </xf>
    <xf numFmtId="0" fontId="7" fillId="0" borderId="0" xfId="2" applyFont="1" applyFill="1" applyBorder="1" applyAlignment="1"/>
    <xf numFmtId="0" fontId="2" fillId="0" borderId="5" xfId="0" applyFont="1" applyBorder="1"/>
    <xf numFmtId="43" fontId="2" fillId="0" borderId="5" xfId="1" applyFont="1" applyBorder="1"/>
    <xf numFmtId="43" fontId="7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 wrapText="1" readingOrder="1"/>
    </xf>
    <xf numFmtId="0" fontId="6" fillId="0" borderId="0" xfId="0" applyNumberFormat="1" applyFont="1" applyFill="1" applyBorder="1" applyAlignment="1">
      <alignment wrapText="1" readingOrder="1"/>
    </xf>
    <xf numFmtId="43" fontId="6" fillId="0" borderId="0" xfId="1" applyFont="1" applyFill="1" applyBorder="1" applyAlignment="1">
      <alignment horizontal="right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vertical="top" wrapText="1"/>
    </xf>
    <xf numFmtId="43" fontId="6" fillId="0" borderId="4" xfId="1" applyFont="1" applyFill="1" applyBorder="1" applyAlignment="1">
      <alignment horizontal="right" wrapText="1" readingOrder="1"/>
    </xf>
    <xf numFmtId="43" fontId="7" fillId="0" borderId="3" xfId="1" applyFont="1" applyFill="1" applyBorder="1" applyAlignment="1">
      <alignment horizontal="right" wrapText="1" readingOrder="1"/>
    </xf>
    <xf numFmtId="43" fontId="6" fillId="0" borderId="17" xfId="1" applyFont="1" applyFill="1" applyBorder="1" applyAlignment="1">
      <alignment horizontal="right" wrapText="1" readingOrder="1"/>
    </xf>
    <xf numFmtId="43" fontId="6" fillId="0" borderId="17" xfId="1" applyFont="1" applyFill="1" applyBorder="1"/>
    <xf numFmtId="0" fontId="7" fillId="0" borderId="0" xfId="2" applyFont="1" applyFill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43" fontId="2" fillId="0" borderId="19" xfId="1" applyFont="1" applyBorder="1"/>
    <xf numFmtId="0" fontId="2" fillId="0" borderId="0" xfId="0" applyFont="1" applyAlignment="1">
      <alignment vertical="center" wrapText="1"/>
    </xf>
    <xf numFmtId="0" fontId="2" fillId="0" borderId="20" xfId="0" applyFont="1" applyBorder="1"/>
    <xf numFmtId="43" fontId="2" fillId="0" borderId="20" xfId="1" applyFont="1" applyBorder="1"/>
    <xf numFmtId="187" fontId="6" fillId="0" borderId="0" xfId="1" applyNumberFormat="1" applyFont="1" applyFill="1" applyBorder="1"/>
    <xf numFmtId="187" fontId="2" fillId="0" borderId="20" xfId="1" applyNumberFormat="1" applyFont="1" applyBorder="1"/>
    <xf numFmtId="187" fontId="2" fillId="0" borderId="19" xfId="1" applyNumberFormat="1" applyFont="1" applyBorder="1"/>
    <xf numFmtId="187" fontId="2" fillId="0" borderId="0" xfId="1" applyNumberFormat="1" applyFont="1"/>
    <xf numFmtId="187" fontId="7" fillId="0" borderId="0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3" fontId="6" fillId="0" borderId="0" xfId="1" applyNumberFormat="1" applyFont="1" applyFill="1" applyBorder="1"/>
    <xf numFmtId="43" fontId="2" fillId="0" borderId="0" xfId="1" applyNumberFormat="1" applyFont="1"/>
    <xf numFmtId="43" fontId="2" fillId="0" borderId="18" xfId="1" applyNumberFormat="1" applyFont="1" applyBorder="1"/>
    <xf numFmtId="43" fontId="2" fillId="0" borderId="20" xfId="1" applyNumberFormat="1" applyFont="1" applyBorder="1"/>
    <xf numFmtId="43" fontId="2" fillId="0" borderId="19" xfId="1" applyNumberFormat="1" applyFont="1" applyBorder="1"/>
    <xf numFmtId="43" fontId="7" fillId="0" borderId="0" xfId="1" applyNumberFormat="1" applyFont="1" applyFill="1" applyBorder="1" applyAlignment="1">
      <alignment horizontal="center" vertical="center"/>
    </xf>
    <xf numFmtId="43" fontId="2" fillId="0" borderId="0" xfId="0" applyNumberFormat="1" applyFont="1"/>
    <xf numFmtId="12" fontId="2" fillId="0" borderId="18" xfId="0" applyNumberFormat="1" applyFont="1" applyBorder="1"/>
    <xf numFmtId="43" fontId="2" fillId="2" borderId="5" xfId="1" applyFont="1" applyFill="1" applyBorder="1"/>
    <xf numFmtId="43" fontId="3" fillId="2" borderId="5" xfId="1" applyFont="1" applyFill="1" applyBorder="1" applyAlignment="1">
      <alignment horizontal="center" vertical="center" wrapText="1"/>
    </xf>
    <xf numFmtId="0" fontId="9" fillId="0" borderId="0" xfId="0" applyFont="1"/>
    <xf numFmtId="43" fontId="9" fillId="0" borderId="0" xfId="1" applyFont="1"/>
    <xf numFmtId="0" fontId="3" fillId="2" borderId="5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wrapText="1" readingOrder="1"/>
    </xf>
    <xf numFmtId="0" fontId="3" fillId="2" borderId="5" xfId="0" applyFont="1" applyFill="1" applyBorder="1" applyAlignment="1">
      <alignment horizontal="center" vertical="center" wrapText="1"/>
    </xf>
    <xf numFmtId="187" fontId="3" fillId="2" borderId="5" xfId="1" applyNumberFormat="1" applyFont="1" applyFill="1" applyBorder="1" applyAlignment="1">
      <alignment horizontal="center" vertical="center" wrapText="1"/>
    </xf>
    <xf numFmtId="187" fontId="2" fillId="2" borderId="5" xfId="1" applyNumberFormat="1" applyFont="1" applyFill="1" applyBorder="1"/>
    <xf numFmtId="0" fontId="2" fillId="2" borderId="5" xfId="0" applyFont="1" applyFill="1" applyBorder="1" applyAlignment="1">
      <alignment horizontal="center"/>
    </xf>
    <xf numFmtId="187" fontId="2" fillId="2" borderId="16" xfId="1" applyNumberFormat="1" applyFont="1" applyFill="1" applyBorder="1"/>
    <xf numFmtId="0" fontId="2" fillId="2" borderId="16" xfId="0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center"/>
    </xf>
    <xf numFmtId="43" fontId="2" fillId="2" borderId="5" xfId="1" applyNumberFormat="1" applyFont="1" applyFill="1" applyBorder="1"/>
    <xf numFmtId="43" fontId="2" fillId="2" borderId="5" xfId="0" applyNumberFormat="1" applyFont="1" applyFill="1" applyBorder="1"/>
    <xf numFmtId="43" fontId="3" fillId="2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0" fontId="11" fillId="0" borderId="0" xfId="0" applyFont="1"/>
    <xf numFmtId="49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49" fontId="11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188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3" fontId="12" fillId="0" borderId="4" xfId="1" applyFont="1" applyBorder="1" applyAlignment="1">
      <alignment horizontal="right"/>
    </xf>
    <xf numFmtId="0" fontId="13" fillId="0" borderId="22" xfId="0" applyFont="1" applyBorder="1" applyAlignment="1">
      <alignment horizontal="left" vertical="center" readingOrder="1"/>
    </xf>
    <xf numFmtId="49" fontId="12" fillId="0" borderId="0" xfId="0" applyNumberFormat="1" applyFont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43" fontId="12" fillId="0" borderId="0" xfId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4" fontId="12" fillId="0" borderId="0" xfId="0" applyNumberFormat="1" applyFont="1" applyBorder="1" applyAlignment="1">
      <alignment horizontal="right"/>
    </xf>
    <xf numFmtId="43" fontId="11" fillId="0" borderId="0" xfId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0" fontId="15" fillId="0" borderId="0" xfId="0" applyFont="1"/>
    <xf numFmtId="4" fontId="12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43" fontId="3" fillId="2" borderId="5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 vertical="center"/>
    </xf>
    <xf numFmtId="12" fontId="2" fillId="0" borderId="5" xfId="0" applyNumberFormat="1" applyFont="1" applyBorder="1" applyAlignment="1">
      <alignment horizontal="center"/>
    </xf>
    <xf numFmtId="12" fontId="2" fillId="0" borderId="5" xfId="0" applyNumberFormat="1" applyFont="1" applyBorder="1"/>
    <xf numFmtId="43" fontId="2" fillId="0" borderId="5" xfId="0" applyNumberFormat="1" applyFont="1" applyBorder="1"/>
    <xf numFmtId="43" fontId="2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43" fontId="2" fillId="0" borderId="5" xfId="1" applyFont="1" applyBorder="1" applyAlignment="1">
      <alignment horizontal="center"/>
    </xf>
    <xf numFmtId="0" fontId="16" fillId="0" borderId="0" xfId="0" applyFont="1"/>
    <xf numFmtId="43" fontId="15" fillId="0" borderId="0" xfId="1" applyFont="1"/>
    <xf numFmtId="0" fontId="16" fillId="2" borderId="5" xfId="0" applyFont="1" applyFill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49" fontId="16" fillId="0" borderId="5" xfId="1" applyNumberFormat="1" applyFont="1" applyBorder="1" applyAlignment="1">
      <alignment horizontal="center" vertical="center"/>
    </xf>
    <xf numFmtId="0" fontId="16" fillId="0" borderId="12" xfId="0" applyFont="1" applyBorder="1"/>
    <xf numFmtId="49" fontId="16" fillId="0" borderId="15" xfId="1" applyNumberFormat="1" applyFont="1" applyBorder="1" applyAlignment="1">
      <alignment horizontal="center" vertical="center"/>
    </xf>
    <xf numFmtId="0" fontId="16" fillId="0" borderId="10" xfId="0" applyFont="1" applyBorder="1"/>
    <xf numFmtId="0" fontId="15" fillId="0" borderId="11" xfId="0" applyFont="1" applyBorder="1"/>
    <xf numFmtId="43" fontId="15" fillId="0" borderId="12" xfId="1" applyFont="1" applyBorder="1"/>
    <xf numFmtId="43" fontId="15" fillId="0" borderId="7" xfId="1" applyFont="1" applyBorder="1"/>
    <xf numFmtId="0" fontId="15" fillId="0" borderId="13" xfId="0" applyFont="1" applyBorder="1"/>
    <xf numFmtId="0" fontId="15" fillId="0" borderId="10" xfId="0" applyFont="1" applyBorder="1"/>
    <xf numFmtId="43" fontId="15" fillId="0" borderId="13" xfId="1" applyFont="1" applyBorder="1"/>
    <xf numFmtId="43" fontId="15" fillId="0" borderId="14" xfId="1" applyFont="1" applyBorder="1"/>
    <xf numFmtId="0" fontId="15" fillId="0" borderId="8" xfId="0" applyFont="1" applyBorder="1"/>
    <xf numFmtId="0" fontId="16" fillId="0" borderId="9" xfId="0" applyFont="1" applyBorder="1" applyAlignment="1">
      <alignment horizontal="center"/>
    </xf>
    <xf numFmtId="43" fontId="15" fillId="0" borderId="16" xfId="1" applyFont="1" applyBorder="1"/>
    <xf numFmtId="0" fontId="15" fillId="0" borderId="14" xfId="0" applyFont="1" applyBorder="1"/>
    <xf numFmtId="0" fontId="15" fillId="0" borderId="13" xfId="0" applyFont="1" applyBorder="1" applyAlignment="1">
      <alignment horizontal="left"/>
    </xf>
    <xf numFmtId="2" fontId="6" fillId="0" borderId="0" xfId="1" quotePrefix="1" applyNumberFormat="1" applyFont="1" applyFill="1" applyBorder="1" applyAlignment="1">
      <alignment horizontal="center" vertical="center"/>
    </xf>
    <xf numFmtId="43" fontId="2" fillId="2" borderId="16" xfId="1" applyNumberFormat="1" applyFont="1" applyFill="1" applyBorder="1"/>
    <xf numFmtId="0" fontId="3" fillId="3" borderId="0" xfId="0" applyFont="1" applyFill="1" applyBorder="1" applyAlignment="1">
      <alignment horizontal="center"/>
    </xf>
    <xf numFmtId="43" fontId="2" fillId="3" borderId="0" xfId="1" applyNumberFormat="1" applyFont="1" applyFill="1" applyBorder="1"/>
    <xf numFmtId="0" fontId="6" fillId="0" borderId="0" xfId="0" applyNumberFormat="1" applyFont="1" applyFill="1" applyBorder="1" applyAlignment="1">
      <alignment wrapText="1" readingOrder="1"/>
    </xf>
    <xf numFmtId="43" fontId="6" fillId="0" borderId="0" xfId="1" quotePrefix="1" applyFont="1" applyFill="1" applyBorder="1" applyAlignment="1">
      <alignment horizontal="center" vertical="center" wrapText="1" readingOrder="1"/>
    </xf>
    <xf numFmtId="43" fontId="3" fillId="0" borderId="5" xfId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 wrapText="1" readingOrder="1"/>
    </xf>
    <xf numFmtId="0" fontId="19" fillId="0" borderId="0" xfId="2" applyFont="1" applyFill="1" applyBorder="1"/>
    <xf numFmtId="0" fontId="20" fillId="0" borderId="0" xfId="2" applyFont="1" applyFill="1" applyBorder="1" applyAlignment="1"/>
    <xf numFmtId="0" fontId="20" fillId="0" borderId="0" xfId="2" applyFont="1" applyFill="1" applyBorder="1"/>
    <xf numFmtId="43" fontId="19" fillId="0" borderId="0" xfId="1" applyFont="1" applyFill="1" applyBorder="1"/>
    <xf numFmtId="43" fontId="20" fillId="0" borderId="0" xfId="1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17" xfId="0" applyFont="1" applyBorder="1"/>
    <xf numFmtId="43" fontId="9" fillId="0" borderId="6" xfId="1" applyFont="1" applyBorder="1"/>
    <xf numFmtId="43" fontId="9" fillId="0" borderId="0" xfId="1" applyFont="1" applyBorder="1"/>
    <xf numFmtId="43" fontId="9" fillId="0" borderId="7" xfId="1" applyFont="1" applyBorder="1"/>
    <xf numFmtId="43" fontId="9" fillId="0" borderId="11" xfId="1" applyFont="1" applyBorder="1"/>
    <xf numFmtId="0" fontId="9" fillId="0" borderId="10" xfId="0" applyFont="1" applyBorder="1"/>
    <xf numFmtId="0" fontId="9" fillId="0" borderId="0" xfId="0" applyFont="1" applyBorder="1"/>
    <xf numFmtId="43" fontId="9" fillId="0" borderId="10" xfId="1" applyFont="1" applyBorder="1"/>
    <xf numFmtId="43" fontId="22" fillId="0" borderId="10" xfId="1" quotePrefix="1" applyFont="1" applyBorder="1" applyAlignment="1">
      <alignment horizontal="right" vertical="center"/>
    </xf>
    <xf numFmtId="0" fontId="10" fillId="0" borderId="10" xfId="0" applyFont="1" applyBorder="1"/>
    <xf numFmtId="43" fontId="22" fillId="0" borderId="0" xfId="1" quotePrefix="1" applyFont="1" applyBorder="1" applyAlignment="1">
      <alignment horizontal="right"/>
    </xf>
    <xf numFmtId="43" fontId="22" fillId="0" borderId="11" xfId="1" quotePrefix="1" applyFont="1" applyBorder="1" applyAlignment="1">
      <alignment horizontal="right"/>
    </xf>
    <xf numFmtId="0" fontId="9" fillId="0" borderId="8" xfId="0" applyFont="1" applyBorder="1"/>
    <xf numFmtId="0" fontId="9" fillId="0" borderId="2" xfId="0" applyFont="1" applyBorder="1"/>
    <xf numFmtId="43" fontId="9" fillId="0" borderId="8" xfId="1" applyFont="1" applyBorder="1"/>
    <xf numFmtId="43" fontId="9" fillId="0" borderId="2" xfId="1" applyFont="1" applyBorder="1"/>
    <xf numFmtId="43" fontId="9" fillId="3" borderId="1" xfId="1" applyFont="1" applyFill="1" applyBorder="1"/>
    <xf numFmtId="49" fontId="8" fillId="0" borderId="0" xfId="1" applyNumberFormat="1" applyFont="1" applyAlignment="1">
      <alignment horizontal="center"/>
    </xf>
    <xf numFmtId="49" fontId="8" fillId="3" borderId="0" xfId="1" applyNumberFormat="1" applyFont="1" applyFill="1" applyAlignment="1">
      <alignment horizontal="center"/>
    </xf>
    <xf numFmtId="43" fontId="8" fillId="0" borderId="0" xfId="1" applyFont="1"/>
    <xf numFmtId="43" fontId="8" fillId="3" borderId="3" xfId="1" applyFont="1" applyFill="1" applyBorder="1"/>
    <xf numFmtId="43" fontId="9" fillId="3" borderId="0" xfId="1" applyFont="1" applyFill="1"/>
    <xf numFmtId="49" fontId="9" fillId="0" borderId="0" xfId="1" applyNumberFormat="1" applyFont="1" applyAlignment="1">
      <alignment horizontal="center"/>
    </xf>
    <xf numFmtId="49" fontId="9" fillId="3" borderId="0" xfId="1" applyNumberFormat="1" applyFont="1" applyFill="1" applyAlignment="1">
      <alignment horizontal="center"/>
    </xf>
    <xf numFmtId="0" fontId="23" fillId="0" borderId="0" xfId="0" applyFont="1"/>
    <xf numFmtId="0" fontId="2" fillId="0" borderId="24" xfId="0" applyFont="1" applyBorder="1" applyAlignment="1">
      <alignment horizontal="center"/>
    </xf>
    <xf numFmtId="187" fontId="2" fillId="0" borderId="24" xfId="1" applyNumberFormat="1" applyFont="1" applyBorder="1"/>
    <xf numFmtId="43" fontId="2" fillId="0" borderId="24" xfId="1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2" fontId="2" fillId="0" borderId="14" xfId="0" applyNumberFormat="1" applyFont="1" applyBorder="1" applyAlignment="1">
      <alignment horizontal="center"/>
    </xf>
    <xf numFmtId="12" fontId="2" fillId="0" borderId="14" xfId="0" applyNumberFormat="1" applyFont="1" applyBorder="1"/>
    <xf numFmtId="43" fontId="2" fillId="0" borderId="14" xfId="0" applyNumberFormat="1" applyFont="1" applyBorder="1"/>
    <xf numFmtId="43" fontId="2" fillId="0" borderId="14" xfId="0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12" fontId="9" fillId="0" borderId="5" xfId="0" applyNumberFormat="1" applyFont="1" applyBorder="1"/>
    <xf numFmtId="12" fontId="6" fillId="0" borderId="5" xfId="0" applyNumberFormat="1" applyFont="1" applyBorder="1"/>
    <xf numFmtId="43" fontId="6" fillId="0" borderId="5" xfId="0" applyNumberFormat="1" applyFont="1" applyBorder="1"/>
    <xf numFmtId="0" fontId="3" fillId="2" borderId="5" xfId="0" applyFont="1" applyFill="1" applyBorder="1" applyAlignment="1">
      <alignment horizontal="center"/>
    </xf>
    <xf numFmtId="43" fontId="22" fillId="0" borderId="11" xfId="1" applyFont="1" applyBorder="1"/>
    <xf numFmtId="43" fontId="9" fillId="0" borderId="0" xfId="1" quotePrefix="1" applyFont="1" applyBorder="1" applyAlignment="1">
      <alignment horizontal="right"/>
    </xf>
    <xf numFmtId="43" fontId="22" fillId="0" borderId="0" xfId="1" applyFont="1" applyBorder="1"/>
    <xf numFmtId="43" fontId="9" fillId="3" borderId="25" xfId="1" applyFont="1" applyFill="1" applyBorder="1"/>
    <xf numFmtId="43" fontId="2" fillId="0" borderId="20" xfId="1" applyFont="1" applyBorder="1" applyAlignment="1">
      <alignment horizontal="left"/>
    </xf>
    <xf numFmtId="43" fontId="9" fillId="0" borderId="20" xfId="1" applyFont="1" applyBorder="1"/>
    <xf numFmtId="0" fontId="9" fillId="0" borderId="20" xfId="0" applyFont="1" applyBorder="1"/>
    <xf numFmtId="49" fontId="2" fillId="0" borderId="20" xfId="1" applyNumberFormat="1" applyFont="1" applyBorder="1" applyAlignment="1">
      <alignment horizontal="left"/>
    </xf>
    <xf numFmtId="49" fontId="2" fillId="0" borderId="18" xfId="1" applyNumberFormat="1" applyFont="1" applyBorder="1" applyAlignment="1">
      <alignment horizontal="center"/>
    </xf>
    <xf numFmtId="49" fontId="2" fillId="0" borderId="20" xfId="1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43" fontId="24" fillId="0" borderId="0" xfId="1" applyFont="1"/>
    <xf numFmtId="43" fontId="12" fillId="0" borderId="0" xfId="0" applyNumberFormat="1" applyFont="1"/>
    <xf numFmtId="0" fontId="19" fillId="0" borderId="0" xfId="0" applyFont="1" applyBorder="1"/>
    <xf numFmtId="43" fontId="19" fillId="0" borderId="10" xfId="1" applyFont="1" applyBorder="1"/>
    <xf numFmtId="43" fontId="19" fillId="0" borderId="0" xfId="1" applyFont="1" applyBorder="1"/>
    <xf numFmtId="12" fontId="2" fillId="0" borderId="0" xfId="0" applyNumberFormat="1" applyFont="1" applyBorder="1" applyAlignment="1">
      <alignment horizontal="center"/>
    </xf>
    <xf numFmtId="12" fontId="2" fillId="0" borderId="0" xfId="0" applyNumberFormat="1" applyFont="1" applyBorder="1"/>
    <xf numFmtId="43" fontId="2" fillId="0" borderId="0" xfId="0" applyNumberFormat="1" applyFont="1" applyBorder="1"/>
    <xf numFmtId="43" fontId="2" fillId="0" borderId="0" xfId="0" applyNumberFormat="1" applyFont="1" applyBorder="1" applyAlignment="1">
      <alignment horizontal="center"/>
    </xf>
    <xf numFmtId="12" fontId="3" fillId="0" borderId="0" xfId="0" applyNumberFormat="1" applyFont="1" applyBorder="1"/>
    <xf numFmtId="0" fontId="3" fillId="2" borderId="0" xfId="0" applyFont="1" applyFill="1" applyBorder="1" applyAlignment="1">
      <alignment horizontal="center"/>
    </xf>
    <xf numFmtId="43" fontId="2" fillId="2" borderId="0" xfId="0" applyNumberFormat="1" applyFont="1" applyFill="1" applyBorder="1"/>
    <xf numFmtId="12" fontId="2" fillId="0" borderId="2" xfId="0" applyNumberFormat="1" applyFont="1" applyBorder="1" applyAlignment="1">
      <alignment horizontal="center"/>
    </xf>
    <xf numFmtId="12" fontId="3" fillId="0" borderId="2" xfId="0" applyNumberFormat="1" applyFont="1" applyBorder="1" applyAlignment="1">
      <alignment horizontal="right"/>
    </xf>
    <xf numFmtId="43" fontId="2" fillId="0" borderId="2" xfId="0" applyNumberFormat="1" applyFont="1" applyBorder="1"/>
    <xf numFmtId="43" fontId="2" fillId="0" borderId="2" xfId="0" applyNumberFormat="1" applyFont="1" applyBorder="1" applyAlignment="1">
      <alignment horizontal="center"/>
    </xf>
    <xf numFmtId="12" fontId="9" fillId="0" borderId="5" xfId="0" applyNumberFormat="1" applyFont="1" applyBorder="1" applyAlignment="1">
      <alignment horizontal="center"/>
    </xf>
    <xf numFmtId="43" fontId="3" fillId="2" borderId="5" xfId="0" applyNumberFormat="1" applyFont="1" applyFill="1" applyBorder="1"/>
    <xf numFmtId="43" fontId="6" fillId="0" borderId="0" xfId="1" applyFont="1"/>
    <xf numFmtId="43" fontId="12" fillId="0" borderId="0" xfId="1" applyFont="1"/>
    <xf numFmtId="43" fontId="7" fillId="0" borderId="3" xfId="1" applyFont="1" applyBorder="1"/>
    <xf numFmtId="43" fontId="11" fillId="0" borderId="23" xfId="1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15" fillId="0" borderId="0" xfId="0" applyFont="1" applyAlignment="1">
      <alignment horizontal="left"/>
    </xf>
    <xf numFmtId="0" fontId="16" fillId="2" borderId="5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2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8" fillId="2" borderId="5" xfId="1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22" zoomScaleNormal="100" zoomScaleSheetLayoutView="100" workbookViewId="0">
      <selection activeCell="G17" sqref="G17"/>
    </sheetView>
  </sheetViews>
  <sheetFormatPr defaultRowHeight="24" x14ac:dyDescent="0.55000000000000004"/>
  <cols>
    <col min="1" max="1" width="4.5" style="1" customWidth="1"/>
    <col min="2" max="2" width="4" style="1" customWidth="1"/>
    <col min="3" max="3" width="26.75" style="1" bestFit="1" customWidth="1"/>
    <col min="4" max="4" width="5.5" style="1" customWidth="1"/>
    <col min="5" max="5" width="9" style="3"/>
    <col min="6" max="6" width="3.125" style="1" customWidth="1"/>
    <col min="7" max="7" width="15.625" style="4" customWidth="1"/>
    <col min="8" max="8" width="3.125" style="5" customWidth="1"/>
    <col min="9" max="9" width="15.625" style="4" customWidth="1"/>
    <col min="10" max="16384" width="9" style="1"/>
  </cols>
  <sheetData>
    <row r="1" spans="1:9" x14ac:dyDescent="0.55000000000000004">
      <c r="A1" s="231" t="s">
        <v>234</v>
      </c>
      <c r="B1" s="231"/>
      <c r="C1" s="231"/>
      <c r="D1" s="231"/>
      <c r="E1" s="231"/>
      <c r="F1" s="231"/>
      <c r="G1" s="231"/>
      <c r="H1" s="231"/>
      <c r="I1" s="231"/>
    </row>
    <row r="2" spans="1:9" x14ac:dyDescent="0.55000000000000004">
      <c r="A2" s="231" t="s">
        <v>0</v>
      </c>
      <c r="B2" s="231"/>
      <c r="C2" s="231"/>
      <c r="D2" s="231"/>
      <c r="E2" s="231"/>
      <c r="F2" s="231"/>
      <c r="G2" s="231"/>
      <c r="H2" s="231"/>
      <c r="I2" s="231"/>
    </row>
    <row r="3" spans="1:9" x14ac:dyDescent="0.55000000000000004">
      <c r="A3" s="231" t="s">
        <v>270</v>
      </c>
      <c r="B3" s="231"/>
      <c r="C3" s="231"/>
      <c r="D3" s="231"/>
      <c r="E3" s="231"/>
      <c r="F3" s="231"/>
      <c r="G3" s="231"/>
      <c r="H3" s="231"/>
      <c r="I3" s="231"/>
    </row>
    <row r="4" spans="1:9" x14ac:dyDescent="0.55000000000000004">
      <c r="A4" s="2"/>
      <c r="B4" s="2"/>
      <c r="C4" s="2"/>
      <c r="D4" s="2"/>
      <c r="E4" s="10" t="s">
        <v>10</v>
      </c>
      <c r="F4" s="2"/>
      <c r="G4" s="13" t="s">
        <v>241</v>
      </c>
      <c r="H4" s="14"/>
      <c r="I4" s="13" t="s">
        <v>271</v>
      </c>
    </row>
    <row r="5" spans="1:9" ht="24.75" thickBot="1" x14ac:dyDescent="0.6">
      <c r="A5" s="2" t="s">
        <v>1</v>
      </c>
      <c r="B5" s="2"/>
      <c r="E5" s="3">
        <v>2</v>
      </c>
      <c r="G5" s="11">
        <f>เหตุ2งบทรัพยสิน!F30</f>
        <v>22705719.359999999</v>
      </c>
      <c r="H5" s="9"/>
      <c r="I5" s="11">
        <v>21412377.359999999</v>
      </c>
    </row>
    <row r="6" spans="1:9" ht="24.75" thickTop="1" x14ac:dyDescent="0.55000000000000004">
      <c r="A6" s="2" t="s">
        <v>2</v>
      </c>
      <c r="B6" s="2"/>
    </row>
    <row r="7" spans="1:9" x14ac:dyDescent="0.55000000000000004">
      <c r="A7" s="2"/>
      <c r="B7" s="2" t="s">
        <v>3</v>
      </c>
    </row>
    <row r="8" spans="1:9" x14ac:dyDescent="0.55000000000000004">
      <c r="C8" s="77" t="s">
        <v>4</v>
      </c>
      <c r="E8" s="3">
        <v>3</v>
      </c>
      <c r="G8" s="4">
        <f>เหตุ3เงินฝากธนาคาร!E21</f>
        <v>36989599.299999997</v>
      </c>
      <c r="I8" s="4">
        <v>37808364.549999997</v>
      </c>
    </row>
    <row r="9" spans="1:9" x14ac:dyDescent="0.55000000000000004">
      <c r="C9" s="77" t="s">
        <v>6</v>
      </c>
      <c r="E9" s="3">
        <v>4</v>
      </c>
      <c r="G9" s="4">
        <v>535250</v>
      </c>
      <c r="I9" s="4">
        <v>582750</v>
      </c>
    </row>
    <row r="10" spans="1:9" x14ac:dyDescent="0.55000000000000004">
      <c r="C10" s="77" t="s">
        <v>5</v>
      </c>
      <c r="E10" s="3">
        <v>5</v>
      </c>
      <c r="G10" s="4">
        <v>1134700</v>
      </c>
      <c r="I10" s="4">
        <v>1134700</v>
      </c>
    </row>
    <row r="11" spans="1:9" x14ac:dyDescent="0.55000000000000004">
      <c r="C11" s="77" t="s">
        <v>117</v>
      </c>
      <c r="E11" s="3">
        <v>6</v>
      </c>
      <c r="G11" s="225">
        <v>26410.48</v>
      </c>
      <c r="I11" s="4">
        <v>47971.26</v>
      </c>
    </row>
    <row r="12" spans="1:9" x14ac:dyDescent="0.55000000000000004">
      <c r="C12" s="77"/>
    </row>
    <row r="13" spans="1:9" x14ac:dyDescent="0.55000000000000004">
      <c r="B13" s="2"/>
      <c r="C13" s="2" t="s">
        <v>7</v>
      </c>
      <c r="G13" s="12">
        <f>SUM(G8:G12)</f>
        <v>38685959.779999994</v>
      </c>
      <c r="H13" s="9"/>
      <c r="I13" s="12">
        <f>SUM(I8:I12)</f>
        <v>39573785.809999995</v>
      </c>
    </row>
    <row r="14" spans="1:9" ht="24.75" thickBot="1" x14ac:dyDescent="0.6">
      <c r="A14" s="2" t="s">
        <v>8</v>
      </c>
      <c r="B14" s="2"/>
      <c r="C14" s="2"/>
      <c r="G14" s="8">
        <f>G13</f>
        <v>38685959.779999994</v>
      </c>
      <c r="H14" s="9"/>
      <c r="I14" s="8">
        <f>I13</f>
        <v>39573785.809999995</v>
      </c>
    </row>
    <row r="15" spans="1:9" ht="24.75" thickTop="1" x14ac:dyDescent="0.55000000000000004">
      <c r="A15" s="2"/>
      <c r="B15" s="2"/>
      <c r="C15" s="2"/>
      <c r="G15" s="9"/>
      <c r="H15" s="9"/>
      <c r="I15" s="9"/>
    </row>
    <row r="16" spans="1:9" ht="24.75" thickBot="1" x14ac:dyDescent="0.6">
      <c r="A16" s="2" t="s">
        <v>108</v>
      </c>
      <c r="B16" s="2"/>
      <c r="E16" s="3">
        <v>2</v>
      </c>
      <c r="G16" s="11">
        <f>เหตุ2งบทรัพยสิน!F30</f>
        <v>22705719.359999999</v>
      </c>
      <c r="H16" s="9"/>
      <c r="I16" s="11">
        <v>21412377.359999999</v>
      </c>
    </row>
    <row r="17" spans="1:9" ht="24.75" thickTop="1" x14ac:dyDescent="0.55000000000000004">
      <c r="A17" s="2" t="s">
        <v>12</v>
      </c>
      <c r="B17" s="2"/>
    </row>
    <row r="18" spans="1:9" x14ac:dyDescent="0.55000000000000004">
      <c r="A18" s="2"/>
      <c r="B18" s="2" t="s">
        <v>13</v>
      </c>
    </row>
    <row r="19" spans="1:9" x14ac:dyDescent="0.55000000000000004">
      <c r="C19" s="77" t="s">
        <v>14</v>
      </c>
      <c r="E19" s="3">
        <v>7</v>
      </c>
      <c r="G19" s="4">
        <f>เหตุ7รายจ่ายค้างจ่าย!G19</f>
        <v>1107000</v>
      </c>
      <c r="I19" s="4">
        <v>0</v>
      </c>
    </row>
    <row r="20" spans="1:9" x14ac:dyDescent="0.55000000000000004">
      <c r="C20" s="77" t="s">
        <v>15</v>
      </c>
      <c r="E20" s="3">
        <v>8</v>
      </c>
      <c r="G20" s="4">
        <f>เหตุ8เงืนรับฝาก!C27</f>
        <v>1410635.88</v>
      </c>
      <c r="I20" s="4">
        <v>4989693.38</v>
      </c>
    </row>
    <row r="21" spans="1:9" x14ac:dyDescent="0.55000000000000004">
      <c r="C21" s="2" t="s">
        <v>16</v>
      </c>
      <c r="G21" s="12">
        <f>SUM(G19:G20)</f>
        <v>2517635.88</v>
      </c>
      <c r="H21" s="9"/>
      <c r="I21" s="12">
        <f>SUM(I19:I20)</f>
        <v>4989693.38</v>
      </c>
    </row>
    <row r="22" spans="1:9" x14ac:dyDescent="0.55000000000000004">
      <c r="B22" s="2" t="s">
        <v>90</v>
      </c>
      <c r="G22" s="12">
        <f>G21</f>
        <v>2517635.88</v>
      </c>
      <c r="H22" s="9"/>
      <c r="I22" s="12">
        <f>I21</f>
        <v>4989693.38</v>
      </c>
    </row>
    <row r="23" spans="1:9" x14ac:dyDescent="0.55000000000000004">
      <c r="A23" s="2" t="s">
        <v>17</v>
      </c>
    </row>
    <row r="24" spans="1:9" x14ac:dyDescent="0.55000000000000004">
      <c r="B24" s="77" t="s">
        <v>17</v>
      </c>
      <c r="C24" s="77"/>
      <c r="E24" s="3">
        <v>9</v>
      </c>
      <c r="G24" s="4">
        <f>เหตุ9เงินสะสม!E20</f>
        <v>15518883.710000001</v>
      </c>
      <c r="I24" s="4">
        <v>15043136.800000001</v>
      </c>
    </row>
    <row r="25" spans="1:9" x14ac:dyDescent="0.55000000000000004">
      <c r="B25" s="77" t="s">
        <v>18</v>
      </c>
      <c r="C25" s="77"/>
      <c r="G25" s="6">
        <f>I25+1108484.56</f>
        <v>20649440.189999998</v>
      </c>
      <c r="I25" s="6">
        <v>19540955.629999999</v>
      </c>
    </row>
    <row r="26" spans="1:9" x14ac:dyDescent="0.55000000000000004">
      <c r="A26" s="2"/>
      <c r="B26" s="2" t="s">
        <v>19</v>
      </c>
      <c r="G26" s="12">
        <f>SUM(G24:G25)</f>
        <v>36168323.899999999</v>
      </c>
      <c r="H26" s="9"/>
      <c r="I26" s="12">
        <f>SUM(I24:I25)</f>
        <v>34584092.43</v>
      </c>
    </row>
    <row r="27" spans="1:9" ht="24.75" thickBot="1" x14ac:dyDescent="0.6">
      <c r="A27" s="2" t="s">
        <v>20</v>
      </c>
      <c r="G27" s="8">
        <f>SUM(G22,G26)</f>
        <v>38685959.780000001</v>
      </c>
      <c r="H27" s="9"/>
      <c r="I27" s="8">
        <f>SUM(I22,I26)</f>
        <v>39573785.810000002</v>
      </c>
    </row>
    <row r="28" spans="1:9" ht="24.75" thickTop="1" x14ac:dyDescent="0.55000000000000004"/>
    <row r="29" spans="1:9" x14ac:dyDescent="0.55000000000000004">
      <c r="A29" s="2" t="s">
        <v>9</v>
      </c>
    </row>
    <row r="33" spans="1:9" x14ac:dyDescent="0.55000000000000004">
      <c r="A33" s="232" t="s">
        <v>118</v>
      </c>
      <c r="B33" s="232"/>
      <c r="C33" s="232"/>
      <c r="D33" s="232" t="s">
        <v>119</v>
      </c>
      <c r="E33" s="232"/>
      <c r="F33" s="232"/>
      <c r="G33" s="233" t="s">
        <v>120</v>
      </c>
      <c r="H33" s="233"/>
      <c r="I33" s="233"/>
    </row>
    <row r="34" spans="1:9" x14ac:dyDescent="0.55000000000000004">
      <c r="A34" s="230" t="s">
        <v>121</v>
      </c>
      <c r="B34" s="230"/>
      <c r="C34" s="230"/>
      <c r="D34" s="230"/>
      <c r="E34" s="230"/>
      <c r="F34" s="230"/>
      <c r="G34" s="230"/>
      <c r="H34" s="230"/>
      <c r="I34" s="230"/>
    </row>
  </sheetData>
  <mergeCells count="7">
    <mergeCell ref="A34:I34"/>
    <mergeCell ref="A1:I1"/>
    <mergeCell ref="A2:I2"/>
    <mergeCell ref="A3:I3"/>
    <mergeCell ref="A33:C33"/>
    <mergeCell ref="D33:F33"/>
    <mergeCell ref="G33:I33"/>
  </mergeCells>
  <pageMargins left="1.1811023622047245" right="0.78740157480314965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8"/>
  <sheetViews>
    <sheetView workbookViewId="0">
      <selection activeCell="C7" sqref="C7"/>
    </sheetView>
  </sheetViews>
  <sheetFormatPr defaultRowHeight="21.75" x14ac:dyDescent="0.5"/>
  <cols>
    <col min="1" max="1" width="6.375" style="63" customWidth="1"/>
    <col min="2" max="2" width="41.875" style="63" customWidth="1"/>
    <col min="3" max="3" width="12.625" style="64" customWidth="1"/>
    <col min="4" max="4" width="13" style="64" customWidth="1"/>
    <col min="5" max="5" width="13.75" style="64" customWidth="1"/>
    <col min="6" max="6" width="12.625" style="64" customWidth="1"/>
    <col min="7" max="7" width="13.375" style="64" customWidth="1"/>
    <col min="8" max="8" width="13.625" style="64" customWidth="1"/>
    <col min="9" max="16384" width="9" style="63"/>
  </cols>
  <sheetData>
    <row r="1" spans="1:11" s="151" customFormat="1" x14ac:dyDescent="0.5">
      <c r="A1" s="252" t="s">
        <v>238</v>
      </c>
      <c r="B1" s="252"/>
      <c r="C1" s="252"/>
      <c r="D1" s="252"/>
      <c r="E1" s="252"/>
      <c r="F1" s="252"/>
      <c r="G1" s="252"/>
      <c r="H1" s="252"/>
      <c r="I1" s="150"/>
      <c r="J1" s="150"/>
      <c r="K1" s="150"/>
    </row>
    <row r="2" spans="1:11" s="151" customFormat="1" x14ac:dyDescent="0.5">
      <c r="A2" s="252" t="s">
        <v>21</v>
      </c>
      <c r="B2" s="252"/>
      <c r="C2" s="252"/>
      <c r="D2" s="252"/>
      <c r="E2" s="252"/>
      <c r="F2" s="252"/>
      <c r="G2" s="252"/>
      <c r="H2" s="252"/>
      <c r="I2" s="150"/>
      <c r="J2" s="150"/>
      <c r="K2" s="150"/>
    </row>
    <row r="3" spans="1:11" s="151" customFormat="1" x14ac:dyDescent="0.5">
      <c r="A3" s="253" t="s">
        <v>240</v>
      </c>
      <c r="B3" s="253"/>
      <c r="C3" s="253"/>
      <c r="D3" s="253"/>
      <c r="E3" s="253"/>
      <c r="F3" s="253"/>
      <c r="G3" s="253"/>
      <c r="H3" s="253"/>
      <c r="I3" s="152"/>
      <c r="J3" s="152"/>
      <c r="K3" s="152"/>
    </row>
    <row r="4" spans="1:11" s="151" customFormat="1" x14ac:dyDescent="0.5">
      <c r="A4" s="153" t="s">
        <v>224</v>
      </c>
      <c r="C4" s="154"/>
      <c r="D4" s="154"/>
      <c r="E4" s="155"/>
      <c r="F4" s="154"/>
      <c r="G4" s="154"/>
      <c r="H4" s="155"/>
      <c r="I4" s="155"/>
      <c r="J4" s="155"/>
      <c r="K4" s="154"/>
    </row>
    <row r="5" spans="1:11" x14ac:dyDescent="0.5">
      <c r="C5" s="251" t="s">
        <v>272</v>
      </c>
      <c r="D5" s="251"/>
      <c r="E5" s="251"/>
      <c r="F5" s="251" t="s">
        <v>82</v>
      </c>
      <c r="G5" s="251"/>
      <c r="H5" s="251"/>
    </row>
    <row r="6" spans="1:11" x14ac:dyDescent="0.5">
      <c r="A6" s="156" t="s">
        <v>273</v>
      </c>
      <c r="B6" s="157"/>
      <c r="C6" s="158"/>
      <c r="D6" s="159"/>
      <c r="E6" s="160">
        <f>H20</f>
        <v>15043136.800000001</v>
      </c>
      <c r="F6" s="158"/>
      <c r="G6" s="159"/>
      <c r="H6" s="160">
        <v>16100016.07</v>
      </c>
    </row>
    <row r="7" spans="1:11" x14ac:dyDescent="0.5">
      <c r="A7" s="162"/>
      <c r="B7" s="163" t="s">
        <v>76</v>
      </c>
      <c r="C7" s="164">
        <v>7389897.0700000003</v>
      </c>
      <c r="D7" s="159"/>
      <c r="E7" s="161"/>
      <c r="F7" s="164">
        <v>6570069.6399999997</v>
      </c>
      <c r="G7" s="159"/>
      <c r="H7" s="161"/>
    </row>
    <row r="8" spans="1:11" x14ac:dyDescent="0.5">
      <c r="A8" s="162"/>
      <c r="B8" s="163" t="s">
        <v>274</v>
      </c>
      <c r="C8" s="164"/>
      <c r="D8" s="159"/>
      <c r="E8" s="161"/>
      <c r="F8" s="164"/>
      <c r="G8" s="159"/>
      <c r="H8" s="161"/>
    </row>
    <row r="9" spans="1:11" ht="24" x14ac:dyDescent="0.5">
      <c r="A9" s="162"/>
      <c r="B9" s="163" t="s">
        <v>77</v>
      </c>
      <c r="C9" s="165" t="s">
        <v>326</v>
      </c>
      <c r="D9" s="159"/>
      <c r="E9" s="161"/>
      <c r="F9" s="165" t="s">
        <v>164</v>
      </c>
      <c r="G9" s="159"/>
      <c r="H9" s="161"/>
    </row>
    <row r="10" spans="1:11" x14ac:dyDescent="0.5">
      <c r="A10" s="166" t="s">
        <v>78</v>
      </c>
      <c r="B10" s="163" t="s">
        <v>79</v>
      </c>
      <c r="C10" s="164"/>
      <c r="D10" s="159">
        <v>6281412.5099999998</v>
      </c>
      <c r="E10" s="161"/>
      <c r="F10" s="164"/>
      <c r="G10" s="159">
        <v>4927552.2300000004</v>
      </c>
      <c r="H10" s="161"/>
    </row>
    <row r="11" spans="1:11" x14ac:dyDescent="0.5">
      <c r="A11" s="166"/>
      <c r="B11" s="209" t="s">
        <v>319</v>
      </c>
      <c r="C11" s="210"/>
      <c r="D11" s="211">
        <v>42.42</v>
      </c>
      <c r="E11" s="161"/>
      <c r="F11" s="164"/>
      <c r="G11" s="159">
        <v>0</v>
      </c>
      <c r="H11" s="161"/>
    </row>
    <row r="12" spans="1:11" x14ac:dyDescent="0.5">
      <c r="A12" s="166"/>
      <c r="B12" s="163" t="s">
        <v>165</v>
      </c>
      <c r="C12" s="164"/>
      <c r="D12" s="159">
        <v>0</v>
      </c>
      <c r="E12" s="161"/>
      <c r="F12" s="164"/>
      <c r="G12" s="159">
        <v>500</v>
      </c>
      <c r="H12" s="161"/>
    </row>
    <row r="13" spans="1:11" x14ac:dyDescent="0.5">
      <c r="A13" s="166"/>
      <c r="B13" s="163" t="s">
        <v>166</v>
      </c>
      <c r="C13" s="164"/>
      <c r="D13" s="159">
        <v>0</v>
      </c>
      <c r="E13" s="161"/>
      <c r="F13" s="164"/>
      <c r="G13" s="159">
        <v>68.5</v>
      </c>
      <c r="H13" s="161"/>
    </row>
    <row r="14" spans="1:11" x14ac:dyDescent="0.5">
      <c r="A14" s="166"/>
      <c r="B14" s="163" t="s">
        <v>279</v>
      </c>
      <c r="C14" s="164"/>
      <c r="D14" s="159">
        <f>(5.76+464.1)</f>
        <v>469.86</v>
      </c>
      <c r="E14" s="161"/>
      <c r="F14" s="164"/>
      <c r="G14" s="159"/>
      <c r="H14" s="161"/>
    </row>
    <row r="15" spans="1:11" x14ac:dyDescent="0.5">
      <c r="A15" s="166"/>
      <c r="B15" s="163" t="s">
        <v>277</v>
      </c>
      <c r="C15" s="164"/>
      <c r="D15" s="159">
        <f>(6600+3500+9000)</f>
        <v>19100</v>
      </c>
      <c r="E15" s="161"/>
      <c r="F15" s="164"/>
      <c r="G15" s="159"/>
      <c r="H15" s="161"/>
    </row>
    <row r="16" spans="1:11" ht="24" x14ac:dyDescent="0.65">
      <c r="A16" s="166"/>
      <c r="B16" s="163" t="s">
        <v>278</v>
      </c>
      <c r="C16" s="164"/>
      <c r="D16" s="198">
        <v>12606</v>
      </c>
      <c r="E16" s="196">
        <f>(D10+D11+D15+D16+D14)</f>
        <v>6313630.79</v>
      </c>
      <c r="F16" s="164"/>
      <c r="G16" s="159"/>
      <c r="H16" s="161"/>
    </row>
    <row r="17" spans="1:8" ht="24" x14ac:dyDescent="0.65">
      <c r="A17" s="166" t="s">
        <v>80</v>
      </c>
      <c r="B17" s="163" t="s">
        <v>81</v>
      </c>
      <c r="C17" s="164"/>
      <c r="D17" s="197" t="s">
        <v>282</v>
      </c>
      <c r="E17" s="168"/>
      <c r="F17" s="164"/>
      <c r="G17" s="167" t="s">
        <v>167</v>
      </c>
      <c r="H17" s="168" t="s">
        <v>168</v>
      </c>
    </row>
    <row r="18" spans="1:8" ht="24" x14ac:dyDescent="0.65">
      <c r="A18" s="166"/>
      <c r="B18" s="163" t="s">
        <v>280</v>
      </c>
      <c r="C18" s="164"/>
      <c r="D18" s="197" t="s">
        <v>281</v>
      </c>
      <c r="E18" s="167"/>
      <c r="F18" s="164"/>
      <c r="G18" s="167"/>
      <c r="H18" s="168"/>
    </row>
    <row r="19" spans="1:8" ht="24" x14ac:dyDescent="0.65">
      <c r="A19" s="166"/>
      <c r="B19" s="163" t="s">
        <v>279</v>
      </c>
      <c r="C19" s="164"/>
      <c r="D19" s="167" t="s">
        <v>284</v>
      </c>
      <c r="E19" s="167" t="s">
        <v>283</v>
      </c>
      <c r="F19" s="164"/>
      <c r="G19" s="167"/>
      <c r="H19" s="168"/>
    </row>
    <row r="20" spans="1:8" ht="22.5" thickBot="1" x14ac:dyDescent="0.55000000000000004">
      <c r="A20" s="169" t="s">
        <v>275</v>
      </c>
      <c r="B20" s="170"/>
      <c r="C20" s="171"/>
      <c r="D20" s="172"/>
      <c r="E20" s="173">
        <f>(E6+E16)-5837883.88</f>
        <v>15518883.710000001</v>
      </c>
      <c r="F20" s="171"/>
      <c r="G20" s="172"/>
      <c r="H20" s="199">
        <v>15043136.800000001</v>
      </c>
    </row>
    <row r="21" spans="1:8" ht="22.5" thickTop="1" x14ac:dyDescent="0.5">
      <c r="A21" s="63" t="s">
        <v>276</v>
      </c>
      <c r="D21" s="174"/>
      <c r="E21" s="175" t="s">
        <v>272</v>
      </c>
      <c r="G21" s="175" t="s">
        <v>82</v>
      </c>
    </row>
    <row r="22" spans="1:8" x14ac:dyDescent="0.5">
      <c r="B22" s="63" t="s">
        <v>235</v>
      </c>
      <c r="E22" s="64">
        <v>0</v>
      </c>
      <c r="G22" s="64">
        <v>0</v>
      </c>
    </row>
    <row r="23" spans="1:8" x14ac:dyDescent="0.5">
      <c r="B23" s="63" t="s">
        <v>236</v>
      </c>
      <c r="E23" s="64">
        <v>26410.48</v>
      </c>
      <c r="G23" s="64">
        <v>47971.26</v>
      </c>
      <c r="H23" s="63"/>
    </row>
    <row r="24" spans="1:8" x14ac:dyDescent="0.5">
      <c r="B24" s="63" t="s">
        <v>237</v>
      </c>
      <c r="E24" s="172">
        <f>E20-E23</f>
        <v>15492473.23</v>
      </c>
      <c r="G24" s="172">
        <v>14995165.539999999</v>
      </c>
      <c r="H24" s="63"/>
    </row>
    <row r="25" spans="1:8" ht="22.5" thickBot="1" x14ac:dyDescent="0.55000000000000004">
      <c r="D25" s="176"/>
      <c r="E25" s="177">
        <f>SUM(E23:E24)</f>
        <v>15518883.710000001</v>
      </c>
      <c r="F25" s="178"/>
      <c r="G25" s="177">
        <f>SUM(G22:G24)</f>
        <v>15043136.799999999</v>
      </c>
      <c r="H25" s="63"/>
    </row>
    <row r="26" spans="1:8" ht="22.5" thickTop="1" x14ac:dyDescent="0.5">
      <c r="C26" s="180"/>
      <c r="D26" s="179"/>
      <c r="E26" s="175" t="s">
        <v>272</v>
      </c>
      <c r="F26" s="178"/>
      <c r="G26" s="175" t="s">
        <v>82</v>
      </c>
      <c r="H26" s="63"/>
    </row>
    <row r="27" spans="1:8" x14ac:dyDescent="0.5">
      <c r="A27" s="63" t="s">
        <v>83</v>
      </c>
      <c r="D27" s="181"/>
      <c r="E27" s="176">
        <v>4104800</v>
      </c>
      <c r="F27" s="181"/>
      <c r="H27" s="63"/>
    </row>
    <row r="28" spans="1:8" x14ac:dyDescent="0.5">
      <c r="A28" s="181" t="s">
        <v>169</v>
      </c>
      <c r="H28" s="63"/>
    </row>
    <row r="29" spans="1:8" x14ac:dyDescent="0.5">
      <c r="H29" s="63"/>
    </row>
    <row r="30" spans="1:8" x14ac:dyDescent="0.5">
      <c r="H30" s="63"/>
    </row>
    <row r="31" spans="1:8" x14ac:dyDescent="0.5">
      <c r="H31" s="63"/>
    </row>
    <row r="32" spans="1:8" x14ac:dyDescent="0.5">
      <c r="H32" s="63"/>
    </row>
    <row r="33" spans="8:8" x14ac:dyDescent="0.5">
      <c r="H33" s="63"/>
    </row>
    <row r="34" spans="8:8" x14ac:dyDescent="0.5">
      <c r="H34" s="63"/>
    </row>
    <row r="35" spans="8:8" x14ac:dyDescent="0.5">
      <c r="H35" s="63"/>
    </row>
    <row r="36" spans="8:8" x14ac:dyDescent="0.5">
      <c r="H36" s="63"/>
    </row>
    <row r="37" spans="8:8" x14ac:dyDescent="0.5">
      <c r="H37" s="63"/>
    </row>
    <row r="38" spans="8:8" x14ac:dyDescent="0.5">
      <c r="H38" s="63"/>
    </row>
  </sheetData>
  <mergeCells count="5">
    <mergeCell ref="C5:E5"/>
    <mergeCell ref="F5:H5"/>
    <mergeCell ref="A1:H1"/>
    <mergeCell ref="A2:H2"/>
    <mergeCell ref="A3:H3"/>
  </mergeCells>
  <printOptions horizontalCentered="1"/>
  <pageMargins left="1.1811023622047245" right="0.78740157480314965" top="0" bottom="0" header="0.31496062992125984" footer="0.19685039370078741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43"/>
  <sheetViews>
    <sheetView workbookViewId="0">
      <selection activeCell="C27" sqref="C27:D27"/>
    </sheetView>
  </sheetViews>
  <sheetFormatPr defaultRowHeight="24" x14ac:dyDescent="0.55000000000000004"/>
  <cols>
    <col min="1" max="1" width="16.875" style="1" customWidth="1"/>
    <col min="2" max="2" width="12.5" style="1" customWidth="1"/>
    <col min="3" max="3" width="48" style="1" customWidth="1"/>
    <col min="4" max="4" width="13.625" style="59" customWidth="1"/>
    <col min="5" max="8" width="12.625" style="59" customWidth="1"/>
    <col min="9" max="16384" width="9" style="1"/>
  </cols>
  <sheetData>
    <row r="1" spans="1:11" s="17" customFormat="1" ht="24" customHeight="1" x14ac:dyDescent="0.55000000000000004">
      <c r="A1" s="245" t="s">
        <v>160</v>
      </c>
      <c r="B1" s="245"/>
      <c r="C1" s="245"/>
      <c r="D1" s="245"/>
      <c r="E1" s="245"/>
      <c r="F1" s="245"/>
      <c r="G1" s="245"/>
      <c r="H1" s="245"/>
      <c r="I1" s="20"/>
      <c r="J1" s="20"/>
      <c r="K1" s="20"/>
    </row>
    <row r="2" spans="1:11" s="17" customFormat="1" ht="24" customHeight="1" x14ac:dyDescent="0.55000000000000004">
      <c r="A2" s="245" t="s">
        <v>21</v>
      </c>
      <c r="B2" s="245"/>
      <c r="C2" s="245"/>
      <c r="D2" s="245"/>
      <c r="E2" s="245"/>
      <c r="F2" s="245"/>
      <c r="G2" s="245"/>
      <c r="H2" s="245"/>
      <c r="I2" s="20"/>
      <c r="J2" s="20"/>
      <c r="K2" s="20"/>
    </row>
    <row r="3" spans="1:11" s="17" customFormat="1" x14ac:dyDescent="0.55000000000000004">
      <c r="A3" s="243" t="s">
        <v>240</v>
      </c>
      <c r="B3" s="243"/>
      <c r="C3" s="243"/>
      <c r="D3" s="243"/>
      <c r="E3" s="243"/>
      <c r="F3" s="243"/>
      <c r="G3" s="243"/>
      <c r="H3" s="243"/>
      <c r="I3" s="21"/>
      <c r="J3" s="21"/>
      <c r="K3" s="21"/>
    </row>
    <row r="4" spans="1:11" s="17" customFormat="1" x14ac:dyDescent="0.55000000000000004">
      <c r="A4" s="18" t="s">
        <v>187</v>
      </c>
      <c r="C4" s="16"/>
      <c r="D4" s="53"/>
      <c r="E4" s="58"/>
      <c r="F4" s="53"/>
      <c r="G4" s="53"/>
      <c r="H4" s="58"/>
      <c r="I4" s="24"/>
      <c r="J4" s="24"/>
      <c r="K4" s="16"/>
    </row>
    <row r="5" spans="1:11" x14ac:dyDescent="0.55000000000000004">
      <c r="A5" s="2" t="s">
        <v>241</v>
      </c>
    </row>
    <row r="6" spans="1:11" ht="48" x14ac:dyDescent="0.55000000000000004">
      <c r="A6" s="185" t="s">
        <v>74</v>
      </c>
      <c r="B6" s="185" t="s">
        <v>75</v>
      </c>
      <c r="C6" s="185" t="s">
        <v>66</v>
      </c>
      <c r="D6" s="76" t="s">
        <v>84</v>
      </c>
      <c r="E6" s="111" t="s">
        <v>85</v>
      </c>
      <c r="F6" s="111" t="s">
        <v>86</v>
      </c>
      <c r="G6" s="111" t="s">
        <v>87</v>
      </c>
      <c r="H6" s="111" t="s">
        <v>88</v>
      </c>
    </row>
    <row r="7" spans="1:11" x14ac:dyDescent="0.55000000000000004">
      <c r="A7" s="112" t="s">
        <v>89</v>
      </c>
      <c r="B7" s="112" t="s">
        <v>102</v>
      </c>
      <c r="C7" s="113" t="s">
        <v>193</v>
      </c>
      <c r="D7" s="114">
        <v>124000</v>
      </c>
      <c r="E7" s="114">
        <v>123000</v>
      </c>
      <c r="F7" s="114">
        <v>123000</v>
      </c>
      <c r="G7" s="115">
        <f>D7-F7</f>
        <v>1000</v>
      </c>
      <c r="H7" s="115" t="s">
        <v>103</v>
      </c>
    </row>
    <row r="8" spans="1:11" x14ac:dyDescent="0.55000000000000004">
      <c r="A8" s="112" t="s">
        <v>89</v>
      </c>
      <c r="B8" s="112" t="s">
        <v>102</v>
      </c>
      <c r="C8" s="113" t="s">
        <v>242</v>
      </c>
      <c r="D8" s="114">
        <v>152000</v>
      </c>
      <c r="E8" s="114">
        <v>138000</v>
      </c>
      <c r="F8" s="114">
        <v>138000</v>
      </c>
      <c r="G8" s="115">
        <f t="shared" ref="G8:G24" si="0">D8-F8</f>
        <v>14000</v>
      </c>
      <c r="H8" s="115" t="s">
        <v>103</v>
      </c>
    </row>
    <row r="9" spans="1:11" x14ac:dyDescent="0.55000000000000004">
      <c r="A9" s="112" t="s">
        <v>89</v>
      </c>
      <c r="B9" s="112" t="s">
        <v>102</v>
      </c>
      <c r="C9" s="113" t="s">
        <v>193</v>
      </c>
      <c r="D9" s="114">
        <v>251000</v>
      </c>
      <c r="E9" s="114">
        <v>250000</v>
      </c>
      <c r="F9" s="114">
        <v>250000</v>
      </c>
      <c r="G9" s="115">
        <f t="shared" si="0"/>
        <v>1000</v>
      </c>
      <c r="H9" s="115" t="s">
        <v>103</v>
      </c>
    </row>
    <row r="10" spans="1:11" x14ac:dyDescent="0.55000000000000004">
      <c r="A10" s="112" t="s">
        <v>89</v>
      </c>
      <c r="B10" s="112" t="s">
        <v>102</v>
      </c>
      <c r="C10" s="113" t="s">
        <v>243</v>
      </c>
      <c r="D10" s="114">
        <v>73000</v>
      </c>
      <c r="E10" s="114">
        <v>68200</v>
      </c>
      <c r="F10" s="114">
        <v>68200</v>
      </c>
      <c r="G10" s="115">
        <f t="shared" si="0"/>
        <v>4800</v>
      </c>
      <c r="H10" s="115" t="s">
        <v>103</v>
      </c>
    </row>
    <row r="11" spans="1:11" x14ac:dyDescent="0.55000000000000004">
      <c r="A11" s="112" t="s">
        <v>89</v>
      </c>
      <c r="B11" s="112" t="s">
        <v>102</v>
      </c>
      <c r="C11" s="113" t="s">
        <v>195</v>
      </c>
      <c r="D11" s="114">
        <v>402000</v>
      </c>
      <c r="E11" s="115">
        <v>401000</v>
      </c>
      <c r="F11" s="115">
        <v>401000</v>
      </c>
      <c r="G11" s="115">
        <f t="shared" si="0"/>
        <v>1000</v>
      </c>
      <c r="H11" s="115" t="s">
        <v>103</v>
      </c>
    </row>
    <row r="12" spans="1:11" x14ac:dyDescent="0.55000000000000004">
      <c r="A12" s="112" t="s">
        <v>89</v>
      </c>
      <c r="B12" s="112" t="s">
        <v>102</v>
      </c>
      <c r="C12" s="113" t="s">
        <v>195</v>
      </c>
      <c r="D12" s="114">
        <v>121000</v>
      </c>
      <c r="E12" s="115">
        <v>120000</v>
      </c>
      <c r="F12" s="115">
        <v>120000</v>
      </c>
      <c r="G12" s="115">
        <f t="shared" si="0"/>
        <v>1000</v>
      </c>
      <c r="H12" s="115" t="s">
        <v>103</v>
      </c>
    </row>
    <row r="13" spans="1:11" x14ac:dyDescent="0.55000000000000004">
      <c r="A13" s="112" t="s">
        <v>89</v>
      </c>
      <c r="B13" s="112" t="s">
        <v>102</v>
      </c>
      <c r="C13" s="113" t="s">
        <v>244</v>
      </c>
      <c r="D13" s="114">
        <v>77000</v>
      </c>
      <c r="E13" s="115">
        <v>76500</v>
      </c>
      <c r="F13" s="115">
        <v>76500</v>
      </c>
      <c r="G13" s="115">
        <f t="shared" si="0"/>
        <v>500</v>
      </c>
      <c r="H13" s="115" t="s">
        <v>103</v>
      </c>
    </row>
    <row r="14" spans="1:11" x14ac:dyDescent="0.55000000000000004">
      <c r="A14" s="112" t="s">
        <v>89</v>
      </c>
      <c r="B14" s="112" t="s">
        <v>102</v>
      </c>
      <c r="C14" s="113" t="s">
        <v>201</v>
      </c>
      <c r="D14" s="114">
        <v>281000</v>
      </c>
      <c r="E14" s="114">
        <v>280000</v>
      </c>
      <c r="F14" s="114">
        <v>280000</v>
      </c>
      <c r="G14" s="115">
        <f t="shared" si="0"/>
        <v>1000</v>
      </c>
      <c r="H14" s="115" t="s">
        <v>103</v>
      </c>
    </row>
    <row r="15" spans="1:11" x14ac:dyDescent="0.55000000000000004">
      <c r="A15" s="112" t="s">
        <v>89</v>
      </c>
      <c r="B15" s="112" t="s">
        <v>102</v>
      </c>
      <c r="C15" s="113" t="s">
        <v>245</v>
      </c>
      <c r="D15" s="114">
        <v>183000</v>
      </c>
      <c r="E15" s="115">
        <v>169000</v>
      </c>
      <c r="F15" s="115">
        <v>169000</v>
      </c>
      <c r="G15" s="115">
        <f t="shared" si="0"/>
        <v>14000</v>
      </c>
      <c r="H15" s="115" t="s">
        <v>103</v>
      </c>
    </row>
    <row r="16" spans="1:11" x14ac:dyDescent="0.55000000000000004">
      <c r="A16" s="112" t="s">
        <v>89</v>
      </c>
      <c r="B16" s="112" t="s">
        <v>102</v>
      </c>
      <c r="C16" s="113" t="s">
        <v>245</v>
      </c>
      <c r="D16" s="114">
        <v>136000</v>
      </c>
      <c r="E16" s="115">
        <v>131000</v>
      </c>
      <c r="F16" s="115">
        <v>131000</v>
      </c>
      <c r="G16" s="115">
        <f t="shared" si="0"/>
        <v>5000</v>
      </c>
      <c r="H16" s="115" t="s">
        <v>103</v>
      </c>
    </row>
    <row r="17" spans="1:8" x14ac:dyDescent="0.55000000000000004">
      <c r="A17" s="112" t="s">
        <v>89</v>
      </c>
      <c r="B17" s="112" t="s">
        <v>102</v>
      </c>
      <c r="C17" s="113" t="s">
        <v>246</v>
      </c>
      <c r="D17" s="114">
        <v>215000</v>
      </c>
      <c r="E17" s="115">
        <v>214000</v>
      </c>
      <c r="F17" s="115">
        <v>214000</v>
      </c>
      <c r="G17" s="115">
        <f t="shared" si="0"/>
        <v>1000</v>
      </c>
      <c r="H17" s="115" t="s">
        <v>103</v>
      </c>
    </row>
    <row r="18" spans="1:8" x14ac:dyDescent="0.55000000000000004">
      <c r="A18" s="112" t="s">
        <v>89</v>
      </c>
      <c r="B18" s="112" t="s">
        <v>102</v>
      </c>
      <c r="C18" s="113" t="s">
        <v>246</v>
      </c>
      <c r="D18" s="114">
        <v>64000</v>
      </c>
      <c r="E18" s="115">
        <v>64000</v>
      </c>
      <c r="F18" s="115">
        <v>64000</v>
      </c>
      <c r="G18" s="115">
        <f t="shared" si="0"/>
        <v>0</v>
      </c>
      <c r="H18" s="115" t="s">
        <v>103</v>
      </c>
    </row>
    <row r="19" spans="1:8" x14ac:dyDescent="0.55000000000000004">
      <c r="A19" s="112" t="s">
        <v>89</v>
      </c>
      <c r="B19" s="112" t="s">
        <v>102</v>
      </c>
      <c r="C19" s="113" t="s">
        <v>246</v>
      </c>
      <c r="D19" s="114">
        <v>186000</v>
      </c>
      <c r="E19" s="115">
        <v>185000</v>
      </c>
      <c r="F19" s="115">
        <v>185000</v>
      </c>
      <c r="G19" s="115">
        <f t="shared" si="0"/>
        <v>1000</v>
      </c>
      <c r="H19" s="115" t="s">
        <v>103</v>
      </c>
    </row>
    <row r="20" spans="1:8" x14ac:dyDescent="0.55000000000000004">
      <c r="A20" s="112" t="s">
        <v>89</v>
      </c>
      <c r="B20" s="112" t="s">
        <v>102</v>
      </c>
      <c r="C20" s="113" t="s">
        <v>247</v>
      </c>
      <c r="D20" s="114">
        <v>135000</v>
      </c>
      <c r="E20" s="115">
        <v>126100</v>
      </c>
      <c r="F20" s="115">
        <v>126100</v>
      </c>
      <c r="G20" s="115">
        <f t="shared" si="0"/>
        <v>8900</v>
      </c>
      <c r="H20" s="115" t="s">
        <v>103</v>
      </c>
    </row>
    <row r="21" spans="1:8" x14ac:dyDescent="0.55000000000000004">
      <c r="A21" s="112" t="s">
        <v>89</v>
      </c>
      <c r="B21" s="112" t="s">
        <v>102</v>
      </c>
      <c r="C21" s="113" t="s">
        <v>209</v>
      </c>
      <c r="D21" s="114">
        <v>600000</v>
      </c>
      <c r="E21" s="115">
        <v>430000</v>
      </c>
      <c r="F21" s="115">
        <v>430000</v>
      </c>
      <c r="G21" s="115">
        <f t="shared" si="0"/>
        <v>170000</v>
      </c>
      <c r="H21" s="115" t="s">
        <v>103</v>
      </c>
    </row>
    <row r="22" spans="1:8" x14ac:dyDescent="0.55000000000000004">
      <c r="A22" s="112" t="s">
        <v>89</v>
      </c>
      <c r="B22" s="112" t="s">
        <v>102</v>
      </c>
      <c r="C22" s="113" t="s">
        <v>248</v>
      </c>
      <c r="D22" s="114">
        <v>315000</v>
      </c>
      <c r="E22" s="114">
        <v>314000</v>
      </c>
      <c r="F22" s="114">
        <v>314000</v>
      </c>
      <c r="G22" s="115">
        <f t="shared" si="0"/>
        <v>1000</v>
      </c>
      <c r="H22" s="115" t="s">
        <v>103</v>
      </c>
    </row>
    <row r="23" spans="1:8" x14ac:dyDescent="0.55000000000000004">
      <c r="A23" s="112" t="s">
        <v>89</v>
      </c>
      <c r="B23" s="112" t="s">
        <v>102</v>
      </c>
      <c r="C23" s="113" t="s">
        <v>249</v>
      </c>
      <c r="D23" s="114">
        <v>96000</v>
      </c>
      <c r="E23" s="115">
        <v>95500</v>
      </c>
      <c r="F23" s="115">
        <v>95500</v>
      </c>
      <c r="G23" s="115">
        <f t="shared" si="0"/>
        <v>500</v>
      </c>
      <c r="H23" s="115" t="s">
        <v>103</v>
      </c>
    </row>
    <row r="24" spans="1:8" x14ac:dyDescent="0.55000000000000004">
      <c r="A24" s="112" t="s">
        <v>89</v>
      </c>
      <c r="B24" s="112" t="s">
        <v>102</v>
      </c>
      <c r="C24" s="113" t="s">
        <v>250</v>
      </c>
      <c r="D24" s="114">
        <v>189000</v>
      </c>
      <c r="E24" s="114">
        <v>183000</v>
      </c>
      <c r="F24" s="114">
        <v>183000</v>
      </c>
      <c r="G24" s="115">
        <f t="shared" si="0"/>
        <v>6000</v>
      </c>
      <c r="H24" s="115" t="s">
        <v>103</v>
      </c>
    </row>
    <row r="25" spans="1:8" x14ac:dyDescent="0.55000000000000004">
      <c r="A25" s="212"/>
      <c r="B25" s="212"/>
      <c r="C25" s="216">
        <v>2</v>
      </c>
      <c r="D25" s="214"/>
      <c r="E25" s="214"/>
      <c r="F25" s="214"/>
      <c r="G25" s="215"/>
      <c r="H25" s="215"/>
    </row>
    <row r="26" spans="1:8" x14ac:dyDescent="0.55000000000000004">
      <c r="A26" s="112" t="s">
        <v>89</v>
      </c>
      <c r="B26" s="112" t="s">
        <v>102</v>
      </c>
      <c r="C26" s="113" t="s">
        <v>251</v>
      </c>
      <c r="D26" s="114">
        <v>297000</v>
      </c>
      <c r="E26" s="114">
        <v>277500</v>
      </c>
      <c r="F26" s="114">
        <v>277500</v>
      </c>
      <c r="G26" s="115">
        <f>D26-F26</f>
        <v>19500</v>
      </c>
      <c r="H26" s="115" t="s">
        <v>103</v>
      </c>
    </row>
    <row r="27" spans="1:8" x14ac:dyDescent="0.55000000000000004">
      <c r="A27" s="112" t="s">
        <v>89</v>
      </c>
      <c r="B27" s="112" t="s">
        <v>102</v>
      </c>
      <c r="C27" s="193" t="s">
        <v>252</v>
      </c>
      <c r="D27" s="194">
        <v>150000</v>
      </c>
      <c r="E27" s="114">
        <v>0</v>
      </c>
      <c r="F27" s="114">
        <v>0</v>
      </c>
      <c r="G27" s="115">
        <v>0</v>
      </c>
      <c r="H27" s="115">
        <f>D27</f>
        <v>150000</v>
      </c>
    </row>
    <row r="28" spans="1:8" x14ac:dyDescent="0.55000000000000004">
      <c r="A28" s="112" t="s">
        <v>89</v>
      </c>
      <c r="B28" s="112" t="s">
        <v>102</v>
      </c>
      <c r="C28" s="192" t="s">
        <v>253</v>
      </c>
      <c r="D28" s="114">
        <v>495000</v>
      </c>
      <c r="E28" s="114">
        <v>0</v>
      </c>
      <c r="F28" s="114">
        <v>0</v>
      </c>
      <c r="G28" s="115">
        <v>0</v>
      </c>
      <c r="H28" s="115">
        <f t="shared" ref="H28:H43" si="1">D28</f>
        <v>495000</v>
      </c>
    </row>
    <row r="29" spans="1:8" x14ac:dyDescent="0.55000000000000004">
      <c r="A29" s="112" t="s">
        <v>89</v>
      </c>
      <c r="B29" s="112" t="s">
        <v>102</v>
      </c>
      <c r="C29" s="192" t="s">
        <v>254</v>
      </c>
      <c r="D29" s="114">
        <v>108000</v>
      </c>
      <c r="E29" s="114">
        <v>0</v>
      </c>
      <c r="F29" s="114">
        <v>0</v>
      </c>
      <c r="G29" s="115">
        <v>0</v>
      </c>
      <c r="H29" s="115">
        <f t="shared" si="1"/>
        <v>108000</v>
      </c>
    </row>
    <row r="30" spans="1:8" x14ac:dyDescent="0.55000000000000004">
      <c r="A30" s="112" t="s">
        <v>89</v>
      </c>
      <c r="B30" s="112" t="s">
        <v>102</v>
      </c>
      <c r="C30" s="192" t="s">
        <v>255</v>
      </c>
      <c r="D30" s="114">
        <v>7000</v>
      </c>
      <c r="E30" s="114">
        <v>0</v>
      </c>
      <c r="F30" s="114">
        <v>0</v>
      </c>
      <c r="G30" s="115">
        <v>0</v>
      </c>
      <c r="H30" s="115">
        <f t="shared" si="1"/>
        <v>7000</v>
      </c>
    </row>
    <row r="31" spans="1:8" x14ac:dyDescent="0.55000000000000004">
      <c r="A31" s="112" t="s">
        <v>89</v>
      </c>
      <c r="B31" s="112" t="s">
        <v>102</v>
      </c>
      <c r="C31" s="192" t="s">
        <v>256</v>
      </c>
      <c r="D31" s="114">
        <v>217000</v>
      </c>
      <c r="E31" s="114">
        <v>0</v>
      </c>
      <c r="F31" s="114">
        <v>0</v>
      </c>
      <c r="G31" s="115">
        <v>0</v>
      </c>
      <c r="H31" s="115">
        <f t="shared" si="1"/>
        <v>217000</v>
      </c>
    </row>
    <row r="32" spans="1:8" x14ac:dyDescent="0.55000000000000004">
      <c r="A32" s="112" t="s">
        <v>89</v>
      </c>
      <c r="B32" s="112" t="s">
        <v>102</v>
      </c>
      <c r="C32" s="192" t="s">
        <v>257</v>
      </c>
      <c r="D32" s="114">
        <v>366000</v>
      </c>
      <c r="E32" s="114">
        <v>0</v>
      </c>
      <c r="F32" s="114">
        <v>0</v>
      </c>
      <c r="G32" s="115">
        <v>0</v>
      </c>
      <c r="H32" s="115">
        <f t="shared" si="1"/>
        <v>366000</v>
      </c>
    </row>
    <row r="33" spans="1:8" x14ac:dyDescent="0.55000000000000004">
      <c r="A33" s="112" t="s">
        <v>89</v>
      </c>
      <c r="B33" s="112" t="s">
        <v>102</v>
      </c>
      <c r="C33" s="192" t="s">
        <v>258</v>
      </c>
      <c r="D33" s="114">
        <v>275000</v>
      </c>
      <c r="E33" s="114">
        <v>0</v>
      </c>
      <c r="F33" s="114">
        <v>0</v>
      </c>
      <c r="G33" s="115">
        <v>0</v>
      </c>
      <c r="H33" s="115">
        <f t="shared" si="1"/>
        <v>275000</v>
      </c>
    </row>
    <row r="34" spans="1:8" x14ac:dyDescent="0.55000000000000004">
      <c r="A34" s="112" t="s">
        <v>89</v>
      </c>
      <c r="B34" s="112" t="s">
        <v>102</v>
      </c>
      <c r="C34" s="192" t="s">
        <v>259</v>
      </c>
      <c r="D34" s="114">
        <v>31000</v>
      </c>
      <c r="E34" s="114">
        <v>0</v>
      </c>
      <c r="F34" s="114">
        <v>0</v>
      </c>
      <c r="G34" s="115">
        <v>0</v>
      </c>
      <c r="H34" s="115">
        <f t="shared" si="1"/>
        <v>31000</v>
      </c>
    </row>
    <row r="35" spans="1:8" x14ac:dyDescent="0.55000000000000004">
      <c r="A35" s="112" t="s">
        <v>89</v>
      </c>
      <c r="B35" s="112" t="s">
        <v>102</v>
      </c>
      <c r="C35" s="192" t="s">
        <v>260</v>
      </c>
      <c r="D35" s="114">
        <v>297000</v>
      </c>
      <c r="E35" s="114">
        <v>0</v>
      </c>
      <c r="F35" s="114">
        <v>0</v>
      </c>
      <c r="G35" s="115">
        <v>0</v>
      </c>
      <c r="H35" s="115">
        <f t="shared" si="1"/>
        <v>297000</v>
      </c>
    </row>
    <row r="36" spans="1:8" x14ac:dyDescent="0.55000000000000004">
      <c r="A36" s="112" t="s">
        <v>89</v>
      </c>
      <c r="B36" s="112" t="s">
        <v>102</v>
      </c>
      <c r="C36" s="113" t="s">
        <v>261</v>
      </c>
      <c r="D36" s="114">
        <v>396000</v>
      </c>
      <c r="E36" s="114">
        <v>0</v>
      </c>
      <c r="F36" s="114">
        <v>0</v>
      </c>
      <c r="G36" s="115">
        <v>0</v>
      </c>
      <c r="H36" s="115">
        <f t="shared" si="1"/>
        <v>396000</v>
      </c>
    </row>
    <row r="37" spans="1:8" x14ac:dyDescent="0.55000000000000004">
      <c r="A37" s="112" t="s">
        <v>89</v>
      </c>
      <c r="B37" s="112" t="s">
        <v>102</v>
      </c>
      <c r="C37" s="192" t="s">
        <v>262</v>
      </c>
      <c r="D37" s="114">
        <v>75000</v>
      </c>
      <c r="E37" s="114">
        <v>0</v>
      </c>
      <c r="F37" s="114">
        <v>0</v>
      </c>
      <c r="G37" s="115">
        <v>0</v>
      </c>
      <c r="H37" s="115">
        <f t="shared" si="1"/>
        <v>75000</v>
      </c>
    </row>
    <row r="38" spans="1:8" x14ac:dyDescent="0.55000000000000004">
      <c r="A38" s="112" t="s">
        <v>89</v>
      </c>
      <c r="B38" s="112" t="s">
        <v>102</v>
      </c>
      <c r="C38" s="192" t="s">
        <v>263</v>
      </c>
      <c r="D38" s="114">
        <v>224000</v>
      </c>
      <c r="E38" s="114">
        <v>0</v>
      </c>
      <c r="F38" s="114">
        <v>0</v>
      </c>
      <c r="G38" s="115">
        <v>0</v>
      </c>
      <c r="H38" s="115">
        <f t="shared" si="1"/>
        <v>224000</v>
      </c>
    </row>
    <row r="39" spans="1:8" x14ac:dyDescent="0.55000000000000004">
      <c r="A39" s="112" t="s">
        <v>89</v>
      </c>
      <c r="B39" s="112" t="s">
        <v>102</v>
      </c>
      <c r="C39" s="192" t="s">
        <v>264</v>
      </c>
      <c r="D39" s="114">
        <v>297000</v>
      </c>
      <c r="E39" s="114">
        <v>0</v>
      </c>
      <c r="F39" s="114">
        <v>0</v>
      </c>
      <c r="G39" s="115">
        <v>0</v>
      </c>
      <c r="H39" s="115">
        <f t="shared" si="1"/>
        <v>297000</v>
      </c>
    </row>
    <row r="40" spans="1:8" x14ac:dyDescent="0.55000000000000004">
      <c r="A40" s="112" t="s">
        <v>89</v>
      </c>
      <c r="B40" s="112" t="s">
        <v>102</v>
      </c>
      <c r="C40" s="192" t="s">
        <v>265</v>
      </c>
      <c r="D40" s="114">
        <v>292800</v>
      </c>
      <c r="E40" s="114">
        <v>0</v>
      </c>
      <c r="F40" s="114">
        <v>0</v>
      </c>
      <c r="G40" s="115">
        <v>0</v>
      </c>
      <c r="H40" s="115">
        <f t="shared" si="1"/>
        <v>292800</v>
      </c>
    </row>
    <row r="41" spans="1:8" x14ac:dyDescent="0.55000000000000004">
      <c r="A41" s="112" t="s">
        <v>89</v>
      </c>
      <c r="B41" s="112" t="s">
        <v>102</v>
      </c>
      <c r="C41" s="192" t="s">
        <v>266</v>
      </c>
      <c r="D41" s="114">
        <v>297000</v>
      </c>
      <c r="E41" s="114">
        <v>0</v>
      </c>
      <c r="F41" s="114">
        <v>0</v>
      </c>
      <c r="G41" s="115">
        <v>0</v>
      </c>
      <c r="H41" s="115">
        <f t="shared" si="1"/>
        <v>297000</v>
      </c>
    </row>
    <row r="42" spans="1:8" x14ac:dyDescent="0.55000000000000004">
      <c r="A42" s="112" t="s">
        <v>89</v>
      </c>
      <c r="B42" s="112" t="s">
        <v>102</v>
      </c>
      <c r="C42" s="192" t="s">
        <v>267</v>
      </c>
      <c r="D42" s="114">
        <v>273000</v>
      </c>
      <c r="E42" s="114">
        <v>0</v>
      </c>
      <c r="F42" s="114">
        <v>0</v>
      </c>
      <c r="G42" s="115">
        <v>0</v>
      </c>
      <c r="H42" s="115">
        <f t="shared" si="1"/>
        <v>273000</v>
      </c>
    </row>
    <row r="43" spans="1:8" x14ac:dyDescent="0.55000000000000004">
      <c r="A43" s="112" t="s">
        <v>89</v>
      </c>
      <c r="B43" s="112" t="s">
        <v>102</v>
      </c>
      <c r="C43" s="192" t="s">
        <v>268</v>
      </c>
      <c r="D43" s="114">
        <v>304000</v>
      </c>
      <c r="E43" s="114">
        <v>0</v>
      </c>
      <c r="F43" s="114">
        <v>0</v>
      </c>
      <c r="G43" s="115">
        <v>0</v>
      </c>
      <c r="H43" s="115">
        <f t="shared" si="1"/>
        <v>304000</v>
      </c>
    </row>
    <row r="44" spans="1:8" x14ac:dyDescent="0.55000000000000004">
      <c r="A44" s="112" t="s">
        <v>89</v>
      </c>
      <c r="B44" s="112" t="s">
        <v>102</v>
      </c>
      <c r="C44" s="113" t="s">
        <v>325</v>
      </c>
      <c r="D44" s="114">
        <v>2984000</v>
      </c>
      <c r="E44" s="114">
        <v>1780000</v>
      </c>
      <c r="F44" s="114">
        <v>1780000</v>
      </c>
      <c r="G44" s="115">
        <f>D44-F44</f>
        <v>1204000</v>
      </c>
      <c r="H44" s="115"/>
    </row>
    <row r="45" spans="1:8" x14ac:dyDescent="0.55000000000000004">
      <c r="A45" s="112" t="s">
        <v>320</v>
      </c>
      <c r="B45" s="112" t="s">
        <v>320</v>
      </c>
      <c r="C45" s="192" t="s">
        <v>321</v>
      </c>
      <c r="D45" s="114">
        <v>360000</v>
      </c>
      <c r="E45" s="114">
        <v>360000</v>
      </c>
      <c r="F45" s="114">
        <v>360000</v>
      </c>
      <c r="G45" s="115">
        <f t="shared" ref="G45:G46" si="2">D45-F45</f>
        <v>0</v>
      </c>
      <c r="H45" s="115">
        <v>0</v>
      </c>
    </row>
    <row r="46" spans="1:8" x14ac:dyDescent="0.55000000000000004">
      <c r="A46" s="223" t="s">
        <v>324</v>
      </c>
      <c r="B46" s="112" t="s">
        <v>322</v>
      </c>
      <c r="C46" s="192" t="s">
        <v>323</v>
      </c>
      <c r="D46" s="114">
        <v>35400</v>
      </c>
      <c r="E46" s="114">
        <v>35400</v>
      </c>
      <c r="F46" s="114">
        <v>35400</v>
      </c>
      <c r="G46" s="115">
        <f t="shared" si="2"/>
        <v>0</v>
      </c>
      <c r="H46" s="114">
        <v>0</v>
      </c>
    </row>
    <row r="47" spans="1:8" x14ac:dyDescent="0.55000000000000004">
      <c r="A47" s="254" t="s">
        <v>57</v>
      </c>
      <c r="B47" s="255"/>
      <c r="C47" s="256"/>
      <c r="D47" s="224">
        <f>SUM(D7:D46)</f>
        <v>11381200</v>
      </c>
      <c r="E47" s="224">
        <f>SUM(E7:E46)</f>
        <v>5821200</v>
      </c>
      <c r="F47" s="224">
        <f>SUM(F7:F46)</f>
        <v>5821200</v>
      </c>
      <c r="G47" s="224">
        <f>SUM(G7:G46)</f>
        <v>1455200</v>
      </c>
      <c r="H47" s="224">
        <f>SUM(H7:H46)</f>
        <v>4104800</v>
      </c>
    </row>
    <row r="48" spans="1:8" x14ac:dyDescent="0.55000000000000004">
      <c r="A48" s="217"/>
      <c r="B48" s="217"/>
      <c r="C48" s="217"/>
      <c r="D48" s="218"/>
      <c r="E48" s="218"/>
      <c r="F48" s="218"/>
      <c r="G48" s="218"/>
      <c r="H48" s="218"/>
    </row>
    <row r="49" spans="1:8" x14ac:dyDescent="0.55000000000000004">
      <c r="A49" s="217"/>
      <c r="B49" s="217"/>
      <c r="C49" s="217"/>
      <c r="D49" s="218"/>
      <c r="E49" s="218"/>
      <c r="F49" s="218"/>
      <c r="G49" s="218"/>
      <c r="H49" s="218"/>
    </row>
    <row r="50" spans="1:8" x14ac:dyDescent="0.55000000000000004">
      <c r="A50" s="2" t="s">
        <v>62</v>
      </c>
    </row>
    <row r="51" spans="1:8" ht="48" x14ac:dyDescent="0.55000000000000004">
      <c r="A51" s="109" t="s">
        <v>74</v>
      </c>
      <c r="B51" s="109" t="s">
        <v>75</v>
      </c>
      <c r="C51" s="109" t="s">
        <v>66</v>
      </c>
      <c r="D51" s="76" t="s">
        <v>84</v>
      </c>
      <c r="E51" s="111" t="s">
        <v>85</v>
      </c>
      <c r="F51" s="111" t="s">
        <v>86</v>
      </c>
      <c r="G51" s="111" t="s">
        <v>87</v>
      </c>
      <c r="H51" s="111" t="s">
        <v>88</v>
      </c>
    </row>
    <row r="52" spans="1:8" x14ac:dyDescent="0.55000000000000004">
      <c r="A52" s="112" t="s">
        <v>89</v>
      </c>
      <c r="B52" s="112" t="s">
        <v>102</v>
      </c>
      <c r="C52" s="113" t="s">
        <v>188</v>
      </c>
      <c r="D52" s="114">
        <v>499000</v>
      </c>
      <c r="E52" s="114">
        <v>498500</v>
      </c>
      <c r="F52" s="114">
        <v>498500</v>
      </c>
      <c r="G52" s="115">
        <v>500</v>
      </c>
      <c r="H52" s="115" t="s">
        <v>103</v>
      </c>
    </row>
    <row r="53" spans="1:8" x14ac:dyDescent="0.55000000000000004">
      <c r="A53" s="112" t="s">
        <v>89</v>
      </c>
      <c r="B53" s="112" t="s">
        <v>102</v>
      </c>
      <c r="C53" s="113" t="s">
        <v>189</v>
      </c>
      <c r="D53" s="114">
        <v>177000</v>
      </c>
      <c r="E53" s="114">
        <v>177000</v>
      </c>
      <c r="F53" s="114">
        <v>177000</v>
      </c>
      <c r="G53" s="115" t="s">
        <v>103</v>
      </c>
      <c r="H53" s="115" t="s">
        <v>103</v>
      </c>
    </row>
    <row r="54" spans="1:8" x14ac:dyDescent="0.55000000000000004">
      <c r="A54" s="112" t="s">
        <v>89</v>
      </c>
      <c r="B54" s="112" t="s">
        <v>102</v>
      </c>
      <c r="C54" s="113" t="s">
        <v>190</v>
      </c>
      <c r="D54" s="114">
        <v>102000</v>
      </c>
      <c r="E54" s="114">
        <v>102000</v>
      </c>
      <c r="F54" s="114">
        <v>102000</v>
      </c>
      <c r="G54" s="115" t="s">
        <v>103</v>
      </c>
      <c r="H54" s="115" t="s">
        <v>103</v>
      </c>
    </row>
    <row r="55" spans="1:8" x14ac:dyDescent="0.55000000000000004">
      <c r="A55" s="112" t="s">
        <v>89</v>
      </c>
      <c r="B55" s="112" t="s">
        <v>102</v>
      </c>
      <c r="C55" s="113" t="s">
        <v>191</v>
      </c>
      <c r="D55" s="114">
        <v>131000</v>
      </c>
      <c r="E55" s="114">
        <v>131000</v>
      </c>
      <c r="F55" s="114">
        <v>131000</v>
      </c>
      <c r="G55" s="115" t="s">
        <v>103</v>
      </c>
      <c r="H55" s="115" t="s">
        <v>103</v>
      </c>
    </row>
    <row r="56" spans="1:8" x14ac:dyDescent="0.55000000000000004">
      <c r="A56" s="112" t="s">
        <v>89</v>
      </c>
      <c r="B56" s="112" t="s">
        <v>102</v>
      </c>
      <c r="C56" s="113" t="s">
        <v>192</v>
      </c>
      <c r="D56" s="114">
        <v>88000</v>
      </c>
      <c r="E56" s="115">
        <v>88000</v>
      </c>
      <c r="F56" s="115">
        <v>88000</v>
      </c>
      <c r="G56" s="115" t="s">
        <v>103</v>
      </c>
      <c r="H56" s="115" t="s">
        <v>103</v>
      </c>
    </row>
    <row r="57" spans="1:8" x14ac:dyDescent="0.55000000000000004">
      <c r="A57" s="112" t="s">
        <v>89</v>
      </c>
      <c r="B57" s="112" t="s">
        <v>102</v>
      </c>
      <c r="C57" s="113" t="s">
        <v>193</v>
      </c>
      <c r="D57" s="114">
        <v>202000</v>
      </c>
      <c r="E57" s="115">
        <v>201500</v>
      </c>
      <c r="F57" s="115">
        <v>201500</v>
      </c>
      <c r="G57" s="115">
        <v>500</v>
      </c>
      <c r="H57" s="115" t="s">
        <v>103</v>
      </c>
    </row>
    <row r="58" spans="1:8" x14ac:dyDescent="0.55000000000000004">
      <c r="A58" s="112" t="s">
        <v>89</v>
      </c>
      <c r="B58" s="112" t="s">
        <v>102</v>
      </c>
      <c r="C58" s="113" t="s">
        <v>193</v>
      </c>
      <c r="D58" s="114">
        <v>298000</v>
      </c>
      <c r="E58" s="115">
        <v>297500</v>
      </c>
      <c r="F58" s="115">
        <v>297500</v>
      </c>
      <c r="G58" s="115">
        <v>500</v>
      </c>
      <c r="H58" s="115" t="s">
        <v>103</v>
      </c>
    </row>
    <row r="59" spans="1:8" x14ac:dyDescent="0.55000000000000004">
      <c r="A59" s="112" t="s">
        <v>89</v>
      </c>
      <c r="B59" s="112" t="s">
        <v>102</v>
      </c>
      <c r="C59" s="113" t="s">
        <v>194</v>
      </c>
      <c r="D59" s="114">
        <v>76000</v>
      </c>
      <c r="E59" s="114">
        <v>75500</v>
      </c>
      <c r="F59" s="114">
        <v>75500</v>
      </c>
      <c r="G59" s="115">
        <v>500</v>
      </c>
      <c r="H59" s="115" t="s">
        <v>103</v>
      </c>
    </row>
    <row r="60" spans="1:8" x14ac:dyDescent="0.55000000000000004">
      <c r="A60" s="112" t="s">
        <v>89</v>
      </c>
      <c r="B60" s="112" t="s">
        <v>102</v>
      </c>
      <c r="C60" s="113" t="s">
        <v>194</v>
      </c>
      <c r="D60" s="114">
        <v>170000</v>
      </c>
      <c r="E60" s="115">
        <v>169500</v>
      </c>
      <c r="F60" s="115">
        <v>169500</v>
      </c>
      <c r="G60" s="115">
        <v>500</v>
      </c>
      <c r="H60" s="115" t="s">
        <v>103</v>
      </c>
    </row>
    <row r="61" spans="1:8" x14ac:dyDescent="0.55000000000000004">
      <c r="A61" s="112" t="s">
        <v>89</v>
      </c>
      <c r="B61" s="112" t="s">
        <v>102</v>
      </c>
      <c r="C61" s="113" t="s">
        <v>195</v>
      </c>
      <c r="D61" s="114">
        <v>253000</v>
      </c>
      <c r="E61" s="115">
        <v>252000</v>
      </c>
      <c r="F61" s="115">
        <v>252000</v>
      </c>
      <c r="G61" s="115">
        <v>1000</v>
      </c>
      <c r="H61" s="115" t="s">
        <v>103</v>
      </c>
    </row>
    <row r="62" spans="1:8" x14ac:dyDescent="0.55000000000000004">
      <c r="A62" s="112" t="s">
        <v>89</v>
      </c>
      <c r="B62" s="112" t="s">
        <v>102</v>
      </c>
      <c r="C62" s="113" t="s">
        <v>196</v>
      </c>
      <c r="D62" s="114">
        <v>119000</v>
      </c>
      <c r="E62" s="115">
        <v>119000</v>
      </c>
      <c r="F62" s="115">
        <v>119000</v>
      </c>
      <c r="G62" s="115" t="s">
        <v>103</v>
      </c>
      <c r="H62" s="115" t="s">
        <v>103</v>
      </c>
    </row>
    <row r="63" spans="1:8" x14ac:dyDescent="0.55000000000000004">
      <c r="A63" s="112" t="s">
        <v>89</v>
      </c>
      <c r="B63" s="112" t="s">
        <v>102</v>
      </c>
      <c r="C63" s="113" t="s">
        <v>197</v>
      </c>
      <c r="D63" s="114">
        <v>124000</v>
      </c>
      <c r="E63" s="115">
        <v>124000</v>
      </c>
      <c r="F63" s="115">
        <v>124000</v>
      </c>
      <c r="G63" s="115" t="s">
        <v>103</v>
      </c>
      <c r="H63" s="115" t="s">
        <v>103</v>
      </c>
    </row>
    <row r="64" spans="1:8" x14ac:dyDescent="0.55000000000000004">
      <c r="A64" s="112" t="s">
        <v>89</v>
      </c>
      <c r="B64" s="112" t="s">
        <v>102</v>
      </c>
      <c r="C64" s="113" t="s">
        <v>198</v>
      </c>
      <c r="D64" s="114">
        <v>255000</v>
      </c>
      <c r="E64" s="115">
        <v>255000</v>
      </c>
      <c r="F64" s="115">
        <v>255000</v>
      </c>
      <c r="G64" s="115" t="s">
        <v>103</v>
      </c>
      <c r="H64" s="115" t="s">
        <v>103</v>
      </c>
    </row>
    <row r="65" spans="1:8" x14ac:dyDescent="0.55000000000000004">
      <c r="A65" s="112" t="s">
        <v>89</v>
      </c>
      <c r="B65" s="112" t="s">
        <v>102</v>
      </c>
      <c r="C65" s="113" t="s">
        <v>199</v>
      </c>
      <c r="D65" s="114">
        <v>170000</v>
      </c>
      <c r="E65" s="115">
        <v>169500</v>
      </c>
      <c r="F65" s="115">
        <v>169500</v>
      </c>
      <c r="G65" s="115">
        <v>500</v>
      </c>
      <c r="H65" s="115" t="s">
        <v>103</v>
      </c>
    </row>
    <row r="66" spans="1:8" x14ac:dyDescent="0.55000000000000004">
      <c r="A66" s="112" t="s">
        <v>89</v>
      </c>
      <c r="B66" s="112" t="s">
        <v>102</v>
      </c>
      <c r="C66" s="113" t="s">
        <v>199</v>
      </c>
      <c r="D66" s="114">
        <v>330000</v>
      </c>
      <c r="E66" s="115">
        <v>330000</v>
      </c>
      <c r="F66" s="115">
        <v>330000</v>
      </c>
      <c r="G66" s="115" t="s">
        <v>103</v>
      </c>
      <c r="H66" s="115" t="s">
        <v>103</v>
      </c>
    </row>
    <row r="67" spans="1:8" x14ac:dyDescent="0.55000000000000004">
      <c r="A67" s="112" t="s">
        <v>89</v>
      </c>
      <c r="B67" s="112" t="s">
        <v>102</v>
      </c>
      <c r="C67" s="113" t="s">
        <v>200</v>
      </c>
      <c r="D67" s="114">
        <v>285000</v>
      </c>
      <c r="E67" s="114">
        <v>285000</v>
      </c>
      <c r="F67" s="114">
        <v>285000</v>
      </c>
      <c r="G67" s="115" t="s">
        <v>103</v>
      </c>
      <c r="H67" s="115" t="s">
        <v>103</v>
      </c>
    </row>
    <row r="68" spans="1:8" x14ac:dyDescent="0.55000000000000004">
      <c r="A68" s="112" t="s">
        <v>89</v>
      </c>
      <c r="B68" s="112" t="s">
        <v>102</v>
      </c>
      <c r="C68" s="113" t="s">
        <v>201</v>
      </c>
      <c r="D68" s="114">
        <v>147000</v>
      </c>
      <c r="E68" s="115">
        <v>147000</v>
      </c>
      <c r="F68" s="115">
        <v>147000</v>
      </c>
      <c r="G68" s="115" t="s">
        <v>103</v>
      </c>
      <c r="H68" s="115" t="s">
        <v>103</v>
      </c>
    </row>
    <row r="69" spans="1:8" x14ac:dyDescent="0.55000000000000004">
      <c r="A69" s="112" t="s">
        <v>89</v>
      </c>
      <c r="B69" s="112" t="s">
        <v>102</v>
      </c>
      <c r="C69" s="113" t="s">
        <v>202</v>
      </c>
      <c r="D69" s="114">
        <v>68000</v>
      </c>
      <c r="E69" s="114">
        <v>68000</v>
      </c>
      <c r="F69" s="114">
        <v>68000</v>
      </c>
      <c r="G69" s="115" t="s">
        <v>103</v>
      </c>
      <c r="H69" s="115" t="s">
        <v>103</v>
      </c>
    </row>
    <row r="70" spans="1:8" x14ac:dyDescent="0.55000000000000004">
      <c r="A70" s="112" t="s">
        <v>89</v>
      </c>
      <c r="B70" s="112" t="s">
        <v>102</v>
      </c>
      <c r="C70" s="113" t="s">
        <v>203</v>
      </c>
      <c r="D70" s="114">
        <v>498000</v>
      </c>
      <c r="E70" s="114">
        <v>498000</v>
      </c>
      <c r="F70" s="114">
        <v>498000</v>
      </c>
      <c r="G70" s="115" t="s">
        <v>103</v>
      </c>
      <c r="H70" s="115" t="s">
        <v>103</v>
      </c>
    </row>
    <row r="71" spans="1:8" x14ac:dyDescent="0.55000000000000004">
      <c r="A71" s="112" t="s">
        <v>89</v>
      </c>
      <c r="B71" s="112" t="s">
        <v>102</v>
      </c>
      <c r="C71" s="113" t="s">
        <v>198</v>
      </c>
      <c r="D71" s="114">
        <v>255000</v>
      </c>
      <c r="E71" s="114">
        <v>255000</v>
      </c>
      <c r="F71" s="114">
        <v>255000</v>
      </c>
      <c r="G71" s="115" t="s">
        <v>103</v>
      </c>
      <c r="H71" s="115" t="s">
        <v>103</v>
      </c>
    </row>
    <row r="72" spans="1:8" x14ac:dyDescent="0.55000000000000004">
      <c r="A72" s="212"/>
      <c r="B72" s="212"/>
      <c r="C72" s="213"/>
      <c r="D72" s="214"/>
      <c r="E72" s="214"/>
      <c r="F72" s="214"/>
      <c r="G72" s="215"/>
      <c r="H72" s="215"/>
    </row>
    <row r="73" spans="1:8" x14ac:dyDescent="0.55000000000000004">
      <c r="A73" s="212"/>
      <c r="B73" s="212"/>
      <c r="C73" s="213"/>
      <c r="D73" s="214"/>
      <c r="E73" s="214"/>
      <c r="F73" s="214"/>
      <c r="G73" s="215"/>
      <c r="H73" s="215"/>
    </row>
    <row r="74" spans="1:8" x14ac:dyDescent="0.55000000000000004">
      <c r="A74" s="219"/>
      <c r="B74" s="219"/>
      <c r="C74" s="220">
        <v>2</v>
      </c>
      <c r="D74" s="221"/>
      <c r="E74" s="221"/>
      <c r="F74" s="221"/>
      <c r="G74" s="222"/>
      <c r="H74" s="222"/>
    </row>
    <row r="75" spans="1:8" x14ac:dyDescent="0.55000000000000004">
      <c r="A75" s="187" t="s">
        <v>89</v>
      </c>
      <c r="B75" s="187" t="s">
        <v>102</v>
      </c>
      <c r="C75" s="188" t="s">
        <v>204</v>
      </c>
      <c r="D75" s="189">
        <v>138000</v>
      </c>
      <c r="E75" s="190">
        <v>138000</v>
      </c>
      <c r="F75" s="190">
        <v>138000</v>
      </c>
      <c r="G75" s="190" t="s">
        <v>103</v>
      </c>
      <c r="H75" s="190" t="s">
        <v>103</v>
      </c>
    </row>
    <row r="76" spans="1:8" x14ac:dyDescent="0.55000000000000004">
      <c r="A76" s="112" t="s">
        <v>89</v>
      </c>
      <c r="B76" s="112" t="s">
        <v>102</v>
      </c>
      <c r="C76" s="113" t="s">
        <v>205</v>
      </c>
      <c r="D76" s="114">
        <v>107000</v>
      </c>
      <c r="E76" s="115">
        <v>107000</v>
      </c>
      <c r="F76" s="115">
        <v>107000</v>
      </c>
      <c r="G76" s="115" t="s">
        <v>103</v>
      </c>
      <c r="H76" s="115" t="s">
        <v>103</v>
      </c>
    </row>
    <row r="77" spans="1:8" x14ac:dyDescent="0.55000000000000004">
      <c r="A77" s="112" t="s">
        <v>89</v>
      </c>
      <c r="B77" s="112" t="s">
        <v>102</v>
      </c>
      <c r="C77" s="113" t="s">
        <v>206</v>
      </c>
      <c r="D77" s="114">
        <v>89000</v>
      </c>
      <c r="E77" s="115">
        <v>89000</v>
      </c>
      <c r="F77" s="115">
        <v>89000</v>
      </c>
      <c r="G77" s="115" t="s">
        <v>103</v>
      </c>
      <c r="H77" s="115" t="s">
        <v>103</v>
      </c>
    </row>
    <row r="78" spans="1:8" x14ac:dyDescent="0.55000000000000004">
      <c r="A78" s="112" t="s">
        <v>89</v>
      </c>
      <c r="B78" s="112" t="s">
        <v>102</v>
      </c>
      <c r="C78" s="113" t="s">
        <v>207</v>
      </c>
      <c r="D78" s="114">
        <v>296000</v>
      </c>
      <c r="E78" s="115">
        <v>296000</v>
      </c>
      <c r="F78" s="115">
        <v>296000</v>
      </c>
      <c r="G78" s="115" t="s">
        <v>103</v>
      </c>
      <c r="H78" s="115" t="s">
        <v>103</v>
      </c>
    </row>
    <row r="79" spans="1:8" x14ac:dyDescent="0.55000000000000004">
      <c r="A79" s="112" t="s">
        <v>89</v>
      </c>
      <c r="B79" s="112" t="s">
        <v>102</v>
      </c>
      <c r="C79" s="113" t="s">
        <v>208</v>
      </c>
      <c r="D79" s="114">
        <v>114000</v>
      </c>
      <c r="E79" s="115">
        <v>114000</v>
      </c>
      <c r="F79" s="115">
        <v>114000</v>
      </c>
      <c r="G79" s="115" t="s">
        <v>103</v>
      </c>
      <c r="H79" s="115" t="s">
        <v>103</v>
      </c>
    </row>
    <row r="80" spans="1:8" x14ac:dyDescent="0.55000000000000004">
      <c r="A80" s="112" t="s">
        <v>89</v>
      </c>
      <c r="B80" s="112" t="s">
        <v>102</v>
      </c>
      <c r="C80" s="113" t="s">
        <v>209</v>
      </c>
      <c r="D80" s="114">
        <v>175000</v>
      </c>
      <c r="E80" s="115">
        <v>175000</v>
      </c>
      <c r="F80" s="115">
        <v>175000</v>
      </c>
      <c r="G80" s="115" t="s">
        <v>103</v>
      </c>
      <c r="H80" s="115" t="s">
        <v>103</v>
      </c>
    </row>
    <row r="81" spans="1:10" x14ac:dyDescent="0.55000000000000004">
      <c r="A81" s="112" t="s">
        <v>89</v>
      </c>
      <c r="B81" s="112" t="s">
        <v>102</v>
      </c>
      <c r="C81" s="113" t="s">
        <v>209</v>
      </c>
      <c r="D81" s="114">
        <v>118000</v>
      </c>
      <c r="E81" s="115">
        <v>118000</v>
      </c>
      <c r="F81" s="115">
        <v>118000</v>
      </c>
      <c r="G81" s="115" t="s">
        <v>103</v>
      </c>
      <c r="H81" s="115" t="s">
        <v>103</v>
      </c>
    </row>
    <row r="82" spans="1:10" x14ac:dyDescent="0.55000000000000004">
      <c r="A82" s="112" t="s">
        <v>89</v>
      </c>
      <c r="B82" s="112" t="s">
        <v>102</v>
      </c>
      <c r="C82" s="113" t="s">
        <v>209</v>
      </c>
      <c r="D82" s="114">
        <v>207000</v>
      </c>
      <c r="E82" s="115">
        <v>207000</v>
      </c>
      <c r="F82" s="115">
        <v>207000</v>
      </c>
      <c r="G82" s="115" t="s">
        <v>103</v>
      </c>
      <c r="H82" s="115" t="s">
        <v>103</v>
      </c>
    </row>
    <row r="83" spans="1:10" x14ac:dyDescent="0.55000000000000004">
      <c r="A83" s="112" t="s">
        <v>89</v>
      </c>
      <c r="B83" s="112" t="s">
        <v>102</v>
      </c>
      <c r="C83" s="113" t="s">
        <v>210</v>
      </c>
      <c r="D83" s="114">
        <v>197000</v>
      </c>
      <c r="E83" s="115">
        <v>197000</v>
      </c>
      <c r="F83" s="115">
        <v>197000</v>
      </c>
      <c r="G83" s="115" t="s">
        <v>103</v>
      </c>
      <c r="H83" s="115" t="s">
        <v>103</v>
      </c>
    </row>
    <row r="84" spans="1:10" x14ac:dyDescent="0.55000000000000004">
      <c r="A84" s="112" t="s">
        <v>89</v>
      </c>
      <c r="B84" s="112" t="s">
        <v>102</v>
      </c>
      <c r="C84" s="113" t="s">
        <v>210</v>
      </c>
      <c r="D84" s="114">
        <v>301000</v>
      </c>
      <c r="E84" s="114">
        <v>301000</v>
      </c>
      <c r="F84" s="114">
        <v>301000</v>
      </c>
      <c r="G84" s="115" t="s">
        <v>103</v>
      </c>
      <c r="H84" s="115" t="s">
        <v>103</v>
      </c>
    </row>
    <row r="85" spans="1:10" x14ac:dyDescent="0.55000000000000004">
      <c r="A85" s="112" t="s">
        <v>89</v>
      </c>
      <c r="B85" s="112" t="s">
        <v>102</v>
      </c>
      <c r="C85" s="113" t="s">
        <v>211</v>
      </c>
      <c r="D85" s="114">
        <v>2984000</v>
      </c>
      <c r="E85" s="115" t="s">
        <v>103</v>
      </c>
      <c r="F85" s="115" t="s">
        <v>103</v>
      </c>
      <c r="G85" s="115" t="s">
        <v>103</v>
      </c>
      <c r="H85" s="114">
        <v>2984000</v>
      </c>
    </row>
    <row r="86" spans="1:10" x14ac:dyDescent="0.55000000000000004">
      <c r="A86" s="113"/>
      <c r="B86" s="113"/>
      <c r="C86" s="113"/>
      <c r="D86" s="114"/>
      <c r="E86" s="114"/>
      <c r="F86" s="114"/>
      <c r="G86" s="114"/>
      <c r="H86" s="114"/>
    </row>
    <row r="87" spans="1:10" x14ac:dyDescent="0.55000000000000004">
      <c r="A87" s="254" t="s">
        <v>57</v>
      </c>
      <c r="B87" s="255"/>
      <c r="C87" s="256"/>
      <c r="D87" s="75">
        <f>SUM(D52:D86)</f>
        <v>8973000</v>
      </c>
      <c r="E87" s="75">
        <f>SUM(E52:E86)</f>
        <v>5985000</v>
      </c>
      <c r="F87" s="75">
        <f>SUM(F52:F86)</f>
        <v>5985000</v>
      </c>
      <c r="G87" s="75">
        <f>SUM(G52:G86)</f>
        <v>4000</v>
      </c>
      <c r="H87" s="75">
        <f>SUM(H52:H86)</f>
        <v>2984000</v>
      </c>
    </row>
    <row r="89" spans="1:10" x14ac:dyDescent="0.55000000000000004">
      <c r="J89" s="1" t="s">
        <v>98</v>
      </c>
    </row>
    <row r="99" spans="1:8" x14ac:dyDescent="0.55000000000000004">
      <c r="A99" s="2" t="s">
        <v>11</v>
      </c>
    </row>
    <row r="100" spans="1:8" ht="48" x14ac:dyDescent="0.55000000000000004">
      <c r="A100" s="109" t="s">
        <v>74</v>
      </c>
      <c r="B100" s="109" t="s">
        <v>75</v>
      </c>
      <c r="C100" s="109" t="s">
        <v>66</v>
      </c>
      <c r="D100" s="76" t="s">
        <v>84</v>
      </c>
      <c r="E100" s="111" t="s">
        <v>85</v>
      </c>
      <c r="F100" s="111" t="s">
        <v>86</v>
      </c>
      <c r="G100" s="111" t="s">
        <v>87</v>
      </c>
      <c r="H100" s="111" t="s">
        <v>88</v>
      </c>
    </row>
    <row r="101" spans="1:8" x14ac:dyDescent="0.55000000000000004">
      <c r="A101" s="60" t="s">
        <v>89</v>
      </c>
      <c r="B101" s="60" t="s">
        <v>102</v>
      </c>
      <c r="C101" s="60" t="s">
        <v>212</v>
      </c>
      <c r="D101" s="114">
        <v>500000</v>
      </c>
      <c r="E101" s="114">
        <v>499000</v>
      </c>
      <c r="F101" s="114">
        <v>499000</v>
      </c>
      <c r="G101" s="115">
        <v>1000</v>
      </c>
      <c r="H101" s="115" t="s">
        <v>103</v>
      </c>
    </row>
    <row r="102" spans="1:8" x14ac:dyDescent="0.55000000000000004">
      <c r="A102" s="60" t="s">
        <v>89</v>
      </c>
      <c r="B102" s="60" t="s">
        <v>102</v>
      </c>
      <c r="C102" s="60" t="s">
        <v>191</v>
      </c>
      <c r="D102" s="114">
        <v>369000</v>
      </c>
      <c r="E102" s="114">
        <v>369000</v>
      </c>
      <c r="F102" s="114">
        <v>369000</v>
      </c>
      <c r="G102" s="115" t="s">
        <v>103</v>
      </c>
      <c r="H102" s="115" t="s">
        <v>103</v>
      </c>
    </row>
    <row r="103" spans="1:8" x14ac:dyDescent="0.55000000000000004">
      <c r="A103" s="60" t="s">
        <v>89</v>
      </c>
      <c r="B103" s="60" t="s">
        <v>102</v>
      </c>
      <c r="C103" s="60" t="s">
        <v>213</v>
      </c>
      <c r="D103" s="114">
        <v>130000</v>
      </c>
      <c r="E103" s="114">
        <v>130000</v>
      </c>
      <c r="F103" s="114">
        <v>130000</v>
      </c>
      <c r="G103" s="115" t="s">
        <v>103</v>
      </c>
      <c r="H103" s="115" t="s">
        <v>103</v>
      </c>
    </row>
    <row r="104" spans="1:8" x14ac:dyDescent="0.55000000000000004">
      <c r="A104" s="60" t="s">
        <v>89</v>
      </c>
      <c r="B104" s="60" t="s">
        <v>102</v>
      </c>
      <c r="C104" s="60" t="s">
        <v>214</v>
      </c>
      <c r="D104" s="114">
        <v>367000</v>
      </c>
      <c r="E104" s="114">
        <v>366000</v>
      </c>
      <c r="F104" s="114">
        <v>366000</v>
      </c>
      <c r="G104" s="115">
        <v>1000</v>
      </c>
      <c r="H104" s="115" t="s">
        <v>103</v>
      </c>
    </row>
    <row r="105" spans="1:8" x14ac:dyDescent="0.55000000000000004">
      <c r="A105" s="60" t="s">
        <v>89</v>
      </c>
      <c r="B105" s="60" t="s">
        <v>102</v>
      </c>
      <c r="C105" s="60" t="s">
        <v>215</v>
      </c>
      <c r="D105" s="114">
        <v>132000</v>
      </c>
      <c r="E105" s="114">
        <v>131500</v>
      </c>
      <c r="F105" s="114">
        <v>131500</v>
      </c>
      <c r="G105" s="115">
        <v>500</v>
      </c>
      <c r="H105" s="115" t="s">
        <v>103</v>
      </c>
    </row>
    <row r="106" spans="1:8" x14ac:dyDescent="0.55000000000000004">
      <c r="A106" s="60" t="s">
        <v>89</v>
      </c>
      <c r="B106" s="60" t="s">
        <v>102</v>
      </c>
      <c r="C106" s="60" t="s">
        <v>194</v>
      </c>
      <c r="D106" s="114">
        <v>313000</v>
      </c>
      <c r="E106" s="114">
        <v>312000</v>
      </c>
      <c r="F106" s="114">
        <v>312000</v>
      </c>
      <c r="G106" s="115">
        <v>1000</v>
      </c>
      <c r="H106" s="115" t="s">
        <v>103</v>
      </c>
    </row>
    <row r="107" spans="1:8" x14ac:dyDescent="0.55000000000000004">
      <c r="A107" s="60" t="s">
        <v>89</v>
      </c>
      <c r="B107" s="60" t="s">
        <v>102</v>
      </c>
      <c r="C107" s="60" t="s">
        <v>216</v>
      </c>
      <c r="D107" s="114">
        <v>187000</v>
      </c>
      <c r="E107" s="114">
        <v>185000</v>
      </c>
      <c r="F107" s="114">
        <v>185000</v>
      </c>
      <c r="G107" s="115">
        <v>2000</v>
      </c>
      <c r="H107" s="115" t="s">
        <v>103</v>
      </c>
    </row>
    <row r="108" spans="1:8" x14ac:dyDescent="0.55000000000000004">
      <c r="A108" s="60" t="s">
        <v>89</v>
      </c>
      <c r="B108" s="60" t="s">
        <v>102</v>
      </c>
      <c r="C108" s="60" t="s">
        <v>198</v>
      </c>
      <c r="D108" s="114">
        <v>499000</v>
      </c>
      <c r="E108" s="114">
        <v>498500</v>
      </c>
      <c r="F108" s="114">
        <v>498500</v>
      </c>
      <c r="G108" s="115">
        <v>500</v>
      </c>
      <c r="H108" s="115" t="s">
        <v>103</v>
      </c>
    </row>
    <row r="109" spans="1:8" x14ac:dyDescent="0.55000000000000004">
      <c r="A109" s="60" t="s">
        <v>89</v>
      </c>
      <c r="B109" s="60" t="s">
        <v>102</v>
      </c>
      <c r="C109" s="60" t="s">
        <v>217</v>
      </c>
      <c r="D109" s="114">
        <v>499000</v>
      </c>
      <c r="E109" s="114">
        <v>498000</v>
      </c>
      <c r="F109" s="114">
        <v>498000</v>
      </c>
      <c r="G109" s="115">
        <v>1000</v>
      </c>
      <c r="H109" s="115" t="s">
        <v>103</v>
      </c>
    </row>
    <row r="110" spans="1:8" x14ac:dyDescent="0.55000000000000004">
      <c r="A110" s="60" t="s">
        <v>89</v>
      </c>
      <c r="B110" s="60" t="s">
        <v>102</v>
      </c>
      <c r="C110" s="60" t="s">
        <v>200</v>
      </c>
      <c r="D110" s="114">
        <v>499000</v>
      </c>
      <c r="E110" s="114">
        <v>498000</v>
      </c>
      <c r="F110" s="114">
        <v>498000</v>
      </c>
      <c r="G110" s="115">
        <v>1000</v>
      </c>
      <c r="H110" s="115" t="s">
        <v>103</v>
      </c>
    </row>
    <row r="111" spans="1:8" x14ac:dyDescent="0.55000000000000004">
      <c r="A111" s="60" t="s">
        <v>89</v>
      </c>
      <c r="B111" s="60" t="s">
        <v>102</v>
      </c>
      <c r="C111" s="60" t="s">
        <v>203</v>
      </c>
      <c r="D111" s="114">
        <v>262000</v>
      </c>
      <c r="E111" s="114">
        <v>261500</v>
      </c>
      <c r="F111" s="114">
        <v>261500</v>
      </c>
      <c r="G111" s="115">
        <v>500</v>
      </c>
      <c r="H111" s="115" t="s">
        <v>103</v>
      </c>
    </row>
    <row r="112" spans="1:8" x14ac:dyDescent="0.55000000000000004">
      <c r="A112" s="60" t="s">
        <v>89</v>
      </c>
      <c r="B112" s="60" t="s">
        <v>102</v>
      </c>
      <c r="C112" s="60" t="s">
        <v>218</v>
      </c>
      <c r="D112" s="114">
        <v>237000</v>
      </c>
      <c r="E112" s="115">
        <v>236000</v>
      </c>
      <c r="F112" s="115">
        <v>236000</v>
      </c>
      <c r="G112" s="115">
        <v>1000</v>
      </c>
      <c r="H112" s="115" t="s">
        <v>103</v>
      </c>
    </row>
    <row r="113" spans="1:8" x14ac:dyDescent="0.55000000000000004">
      <c r="A113" s="60" t="s">
        <v>89</v>
      </c>
      <c r="B113" s="60" t="s">
        <v>102</v>
      </c>
      <c r="C113" s="60" t="s">
        <v>204</v>
      </c>
      <c r="D113" s="114">
        <v>373000</v>
      </c>
      <c r="E113" s="114">
        <v>372000</v>
      </c>
      <c r="F113" s="114">
        <v>372000</v>
      </c>
      <c r="G113" s="115">
        <v>1000</v>
      </c>
      <c r="H113" s="115" t="s">
        <v>103</v>
      </c>
    </row>
    <row r="114" spans="1:8" x14ac:dyDescent="0.55000000000000004">
      <c r="A114" s="60" t="s">
        <v>89</v>
      </c>
      <c r="B114" s="60" t="s">
        <v>102</v>
      </c>
      <c r="C114" s="60" t="s">
        <v>219</v>
      </c>
      <c r="D114" s="114">
        <v>127000</v>
      </c>
      <c r="E114" s="115">
        <v>126000</v>
      </c>
      <c r="F114" s="115">
        <v>126000</v>
      </c>
      <c r="G114" s="115">
        <v>1000</v>
      </c>
      <c r="H114" s="115" t="s">
        <v>103</v>
      </c>
    </row>
    <row r="115" spans="1:8" x14ac:dyDescent="0.55000000000000004">
      <c r="A115" s="60" t="s">
        <v>89</v>
      </c>
      <c r="B115" s="60" t="s">
        <v>102</v>
      </c>
      <c r="C115" s="60" t="s">
        <v>220</v>
      </c>
      <c r="D115" s="114">
        <v>133000</v>
      </c>
      <c r="E115" s="115">
        <v>132000</v>
      </c>
      <c r="F115" s="115">
        <v>132000</v>
      </c>
      <c r="G115" s="115">
        <v>1000</v>
      </c>
      <c r="H115" s="115" t="s">
        <v>103</v>
      </c>
    </row>
    <row r="116" spans="1:8" x14ac:dyDescent="0.55000000000000004">
      <c r="A116" s="60" t="s">
        <v>89</v>
      </c>
      <c r="B116" s="60" t="s">
        <v>102</v>
      </c>
      <c r="C116" s="113" t="s">
        <v>208</v>
      </c>
      <c r="D116" s="114">
        <v>367000</v>
      </c>
      <c r="E116" s="114">
        <v>366000</v>
      </c>
      <c r="F116" s="115">
        <v>366000</v>
      </c>
      <c r="G116" s="114">
        <v>1000</v>
      </c>
      <c r="H116" s="115" t="s">
        <v>103</v>
      </c>
    </row>
    <row r="117" spans="1:8" x14ac:dyDescent="0.55000000000000004">
      <c r="A117" s="60" t="s">
        <v>89</v>
      </c>
      <c r="B117" s="60" t="s">
        <v>102</v>
      </c>
      <c r="C117" s="113" t="s">
        <v>209</v>
      </c>
      <c r="D117" s="114">
        <v>499000</v>
      </c>
      <c r="E117" s="114">
        <v>498000</v>
      </c>
      <c r="F117" s="115">
        <v>498000</v>
      </c>
      <c r="G117" s="114">
        <v>1000</v>
      </c>
      <c r="H117" s="115" t="s">
        <v>103</v>
      </c>
    </row>
    <row r="118" spans="1:8" x14ac:dyDescent="0.55000000000000004">
      <c r="A118" s="60" t="s">
        <v>89</v>
      </c>
      <c r="B118" s="60" t="s">
        <v>102</v>
      </c>
      <c r="C118" s="60" t="s">
        <v>221</v>
      </c>
      <c r="D118" s="114">
        <v>177000</v>
      </c>
      <c r="E118" s="115">
        <v>176000</v>
      </c>
      <c r="F118" s="115">
        <v>176000</v>
      </c>
      <c r="G118" s="115">
        <v>1000</v>
      </c>
      <c r="H118" s="115" t="s">
        <v>103</v>
      </c>
    </row>
    <row r="119" spans="1:8" x14ac:dyDescent="0.55000000000000004">
      <c r="A119" s="60" t="s">
        <v>89</v>
      </c>
      <c r="B119" s="60" t="s">
        <v>102</v>
      </c>
      <c r="C119" s="113" t="s">
        <v>210</v>
      </c>
      <c r="D119" s="114">
        <v>323000</v>
      </c>
      <c r="E119" s="115">
        <v>322000</v>
      </c>
      <c r="F119" s="115">
        <v>322000</v>
      </c>
      <c r="G119" s="115">
        <v>1000</v>
      </c>
      <c r="H119" s="115" t="s">
        <v>103</v>
      </c>
    </row>
    <row r="120" spans="1:8" x14ac:dyDescent="0.55000000000000004">
      <c r="A120" s="246" t="s">
        <v>57</v>
      </c>
      <c r="B120" s="246"/>
      <c r="C120" s="246"/>
      <c r="D120" s="75">
        <f>SUM(D101:D119)</f>
        <v>5993000</v>
      </c>
      <c r="E120" s="75">
        <f>SUM(E101:E119)</f>
        <v>5976500</v>
      </c>
      <c r="F120" s="75">
        <f>SUM(F101:F119)</f>
        <v>5976500</v>
      </c>
      <c r="G120" s="75">
        <f>SUM(G101:G119)</f>
        <v>16500</v>
      </c>
      <c r="H120" s="115" t="s">
        <v>103</v>
      </c>
    </row>
    <row r="123" spans="1:8" x14ac:dyDescent="0.55000000000000004">
      <c r="A123" s="2" t="s">
        <v>269</v>
      </c>
      <c r="C123" s="2"/>
    </row>
    <row r="124" spans="1:8" ht="48" x14ac:dyDescent="0.55000000000000004">
      <c r="A124" s="186" t="s">
        <v>74</v>
      </c>
      <c r="B124" s="186" t="s">
        <v>75</v>
      </c>
      <c r="C124" s="186" t="s">
        <v>66</v>
      </c>
      <c r="D124" s="76" t="s">
        <v>84</v>
      </c>
      <c r="E124" s="111" t="s">
        <v>85</v>
      </c>
      <c r="F124" s="111" t="s">
        <v>86</v>
      </c>
      <c r="G124" s="111" t="s">
        <v>87</v>
      </c>
      <c r="H124" s="111" t="s">
        <v>88</v>
      </c>
    </row>
    <row r="125" spans="1:8" x14ac:dyDescent="0.55000000000000004">
      <c r="A125" s="112" t="s">
        <v>89</v>
      </c>
      <c r="B125" s="112" t="s">
        <v>102</v>
      </c>
      <c r="C125" s="193" t="s">
        <v>252</v>
      </c>
      <c r="D125" s="194">
        <v>150000</v>
      </c>
      <c r="E125" s="114"/>
      <c r="F125" s="114"/>
      <c r="G125" s="115"/>
      <c r="H125" s="115"/>
    </row>
    <row r="126" spans="1:8" x14ac:dyDescent="0.55000000000000004">
      <c r="A126" s="112" t="s">
        <v>89</v>
      </c>
      <c r="B126" s="112" t="s">
        <v>102</v>
      </c>
      <c r="C126" s="192" t="s">
        <v>253</v>
      </c>
      <c r="D126" s="114">
        <v>495000</v>
      </c>
      <c r="E126" s="114"/>
      <c r="F126" s="114"/>
      <c r="G126" s="115"/>
      <c r="H126" s="115"/>
    </row>
    <row r="127" spans="1:8" x14ac:dyDescent="0.55000000000000004">
      <c r="A127" s="112" t="s">
        <v>89</v>
      </c>
      <c r="B127" s="112" t="s">
        <v>102</v>
      </c>
      <c r="C127" s="192" t="s">
        <v>254</v>
      </c>
      <c r="D127" s="114">
        <v>108000</v>
      </c>
      <c r="E127" s="114"/>
      <c r="F127" s="114"/>
      <c r="G127" s="115"/>
      <c r="H127" s="115"/>
    </row>
    <row r="128" spans="1:8" x14ac:dyDescent="0.55000000000000004">
      <c r="A128" s="112" t="s">
        <v>89</v>
      </c>
      <c r="B128" s="112" t="s">
        <v>102</v>
      </c>
      <c r="C128" s="192" t="s">
        <v>255</v>
      </c>
      <c r="D128" s="114">
        <v>7000</v>
      </c>
      <c r="E128" s="114"/>
      <c r="F128" s="114"/>
      <c r="G128" s="115"/>
      <c r="H128" s="115"/>
    </row>
    <row r="129" spans="1:8" x14ac:dyDescent="0.55000000000000004">
      <c r="A129" s="112" t="s">
        <v>89</v>
      </c>
      <c r="B129" s="112" t="s">
        <v>102</v>
      </c>
      <c r="C129" s="192" t="s">
        <v>256</v>
      </c>
      <c r="D129" s="114">
        <v>217000</v>
      </c>
      <c r="E129" s="114"/>
      <c r="F129" s="114"/>
      <c r="G129" s="115"/>
      <c r="H129" s="115"/>
    </row>
    <row r="130" spans="1:8" x14ac:dyDescent="0.55000000000000004">
      <c r="A130" s="112" t="s">
        <v>89</v>
      </c>
      <c r="B130" s="112" t="s">
        <v>102</v>
      </c>
      <c r="C130" s="192" t="s">
        <v>257</v>
      </c>
      <c r="D130" s="114">
        <v>366000</v>
      </c>
      <c r="E130" s="114"/>
      <c r="F130" s="114"/>
      <c r="G130" s="115"/>
      <c r="H130" s="115"/>
    </row>
    <row r="131" spans="1:8" x14ac:dyDescent="0.55000000000000004">
      <c r="A131" s="112" t="s">
        <v>89</v>
      </c>
      <c r="B131" s="112" t="s">
        <v>102</v>
      </c>
      <c r="C131" s="192" t="s">
        <v>258</v>
      </c>
      <c r="D131" s="114">
        <v>275000</v>
      </c>
      <c r="E131" s="114"/>
      <c r="F131" s="114"/>
      <c r="G131" s="115"/>
      <c r="H131" s="115"/>
    </row>
    <row r="132" spans="1:8" x14ac:dyDescent="0.55000000000000004">
      <c r="A132" s="112" t="s">
        <v>89</v>
      </c>
      <c r="B132" s="112" t="s">
        <v>102</v>
      </c>
      <c r="C132" s="192" t="s">
        <v>259</v>
      </c>
      <c r="D132" s="114">
        <v>31000</v>
      </c>
      <c r="E132" s="114"/>
      <c r="F132" s="114"/>
      <c r="G132" s="115"/>
      <c r="H132" s="115"/>
    </row>
    <row r="133" spans="1:8" x14ac:dyDescent="0.55000000000000004">
      <c r="A133" s="112" t="s">
        <v>89</v>
      </c>
      <c r="B133" s="112" t="s">
        <v>102</v>
      </c>
      <c r="C133" s="192" t="s">
        <v>260</v>
      </c>
      <c r="D133" s="114">
        <v>297000</v>
      </c>
      <c r="E133" s="114"/>
      <c r="F133" s="114"/>
      <c r="G133" s="115"/>
      <c r="H133" s="115"/>
    </row>
    <row r="134" spans="1:8" x14ac:dyDescent="0.55000000000000004">
      <c r="A134" s="112" t="s">
        <v>89</v>
      </c>
      <c r="B134" s="112" t="s">
        <v>102</v>
      </c>
      <c r="C134" s="113" t="s">
        <v>261</v>
      </c>
      <c r="D134" s="114">
        <v>396000</v>
      </c>
      <c r="E134" s="114"/>
      <c r="F134" s="114"/>
      <c r="G134" s="115"/>
      <c r="H134" s="115"/>
    </row>
    <row r="135" spans="1:8" x14ac:dyDescent="0.55000000000000004">
      <c r="A135" s="112" t="s">
        <v>89</v>
      </c>
      <c r="B135" s="112" t="s">
        <v>102</v>
      </c>
      <c r="C135" s="192" t="s">
        <v>262</v>
      </c>
      <c r="D135" s="114">
        <v>75000</v>
      </c>
      <c r="E135" s="114"/>
      <c r="F135" s="114"/>
      <c r="G135" s="115"/>
      <c r="H135" s="115"/>
    </row>
    <row r="136" spans="1:8" x14ac:dyDescent="0.55000000000000004">
      <c r="A136" s="112" t="s">
        <v>89</v>
      </c>
      <c r="B136" s="112" t="s">
        <v>102</v>
      </c>
      <c r="C136" s="192" t="s">
        <v>263</v>
      </c>
      <c r="D136" s="114">
        <v>224000</v>
      </c>
      <c r="E136" s="114"/>
      <c r="F136" s="114"/>
      <c r="G136" s="115"/>
      <c r="H136" s="115"/>
    </row>
    <row r="137" spans="1:8" x14ac:dyDescent="0.55000000000000004">
      <c r="A137" s="112" t="s">
        <v>89</v>
      </c>
      <c r="B137" s="112" t="s">
        <v>102</v>
      </c>
      <c r="C137" s="192" t="s">
        <v>264</v>
      </c>
      <c r="D137" s="114">
        <v>297000</v>
      </c>
      <c r="E137" s="114"/>
      <c r="F137" s="114"/>
      <c r="G137" s="115"/>
      <c r="H137" s="115"/>
    </row>
    <row r="138" spans="1:8" x14ac:dyDescent="0.55000000000000004">
      <c r="A138" s="112" t="s">
        <v>89</v>
      </c>
      <c r="B138" s="112" t="s">
        <v>102</v>
      </c>
      <c r="C138" s="192" t="s">
        <v>265</v>
      </c>
      <c r="D138" s="114">
        <v>292800</v>
      </c>
      <c r="E138" s="114"/>
      <c r="F138" s="114"/>
      <c r="G138" s="115"/>
      <c r="H138" s="115"/>
    </row>
    <row r="139" spans="1:8" x14ac:dyDescent="0.55000000000000004">
      <c r="A139" s="112" t="s">
        <v>89</v>
      </c>
      <c r="B139" s="112" t="s">
        <v>102</v>
      </c>
      <c r="C139" s="192" t="s">
        <v>266</v>
      </c>
      <c r="D139" s="114">
        <v>297000</v>
      </c>
      <c r="E139" s="114"/>
      <c r="F139" s="114"/>
      <c r="G139" s="115"/>
      <c r="H139" s="115"/>
    </row>
    <row r="140" spans="1:8" x14ac:dyDescent="0.55000000000000004">
      <c r="A140" s="112" t="s">
        <v>89</v>
      </c>
      <c r="B140" s="112" t="s">
        <v>102</v>
      </c>
      <c r="C140" s="192" t="s">
        <v>267</v>
      </c>
      <c r="D140" s="114">
        <v>273000</v>
      </c>
      <c r="E140" s="114"/>
      <c r="F140" s="114"/>
      <c r="G140" s="115"/>
      <c r="H140" s="115"/>
    </row>
    <row r="141" spans="1:8" x14ac:dyDescent="0.55000000000000004">
      <c r="A141" s="112" t="s">
        <v>89</v>
      </c>
      <c r="B141" s="112" t="s">
        <v>102</v>
      </c>
      <c r="C141" s="192" t="s">
        <v>268</v>
      </c>
      <c r="D141" s="114">
        <v>304000</v>
      </c>
      <c r="E141" s="114"/>
      <c r="F141" s="114"/>
      <c r="G141" s="114"/>
      <c r="H141" s="114"/>
    </row>
    <row r="142" spans="1:8" x14ac:dyDescent="0.55000000000000004">
      <c r="A142" s="254" t="s">
        <v>57</v>
      </c>
      <c r="B142" s="255"/>
      <c r="C142" s="256"/>
      <c r="D142" s="75">
        <f>SUM(D125:D141)</f>
        <v>4104800</v>
      </c>
      <c r="E142" s="75"/>
      <c r="F142" s="75"/>
      <c r="G142" s="75"/>
      <c r="H142" s="75"/>
    </row>
    <row r="143" spans="1:8" x14ac:dyDescent="0.55000000000000004">
      <c r="A143" s="2"/>
    </row>
  </sheetData>
  <mergeCells count="7">
    <mergeCell ref="A142:C142"/>
    <mergeCell ref="A87:C87"/>
    <mergeCell ref="A120:C120"/>
    <mergeCell ref="A1:H1"/>
    <mergeCell ref="A2:H2"/>
    <mergeCell ref="A3:H3"/>
    <mergeCell ref="A47:C47"/>
  </mergeCells>
  <pageMargins left="0.78740157480314965" right="0.19685039370078741" top="0.51181102362204722" bottom="0.23622047244094491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44"/>
  <sheetViews>
    <sheetView workbookViewId="0">
      <selection activeCell="L14" sqref="L14"/>
    </sheetView>
  </sheetViews>
  <sheetFormatPr defaultRowHeight="23.25" x14ac:dyDescent="0.55000000000000004"/>
  <cols>
    <col min="1" max="1" width="3.25" style="78" customWidth="1"/>
    <col min="2" max="2" width="3.25" style="80" customWidth="1"/>
    <col min="3" max="3" width="58.75" style="81" bestFit="1" customWidth="1"/>
    <col min="4" max="4" width="12.375" style="78" bestFit="1" customWidth="1"/>
    <col min="5" max="5" width="1.625" style="78" customWidth="1"/>
    <col min="6" max="6" width="14.5" style="82" bestFit="1" customWidth="1"/>
    <col min="7" max="16384" width="9" style="78"/>
  </cols>
  <sheetData>
    <row r="1" spans="1:7" x14ac:dyDescent="0.55000000000000004">
      <c r="A1" s="257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257"/>
      <c r="C1" s="257"/>
      <c r="D1" s="257"/>
      <c r="E1" s="257"/>
      <c r="F1" s="257"/>
    </row>
    <row r="2" spans="1:7" x14ac:dyDescent="0.55000000000000004">
      <c r="A2" s="79" t="s">
        <v>303</v>
      </c>
    </row>
    <row r="3" spans="1:7" x14ac:dyDescent="0.55000000000000004">
      <c r="A3" s="79"/>
      <c r="B3" s="83"/>
      <c r="D3" s="84" t="s">
        <v>54</v>
      </c>
      <c r="F3" s="85" t="s">
        <v>91</v>
      </c>
    </row>
    <row r="4" spans="1:7" x14ac:dyDescent="0.55000000000000004">
      <c r="A4" s="79" t="s">
        <v>92</v>
      </c>
      <c r="B4" s="83"/>
      <c r="D4" s="102"/>
    </row>
    <row r="5" spans="1:7" x14ac:dyDescent="0.55000000000000004">
      <c r="A5" s="86"/>
      <c r="B5" s="87" t="s">
        <v>36</v>
      </c>
      <c r="D5" s="103"/>
      <c r="G5" s="97"/>
    </row>
    <row r="6" spans="1:7" x14ac:dyDescent="0.55000000000000004">
      <c r="A6" s="86"/>
      <c r="B6" s="88">
        <v>1</v>
      </c>
      <c r="C6" s="81" t="s">
        <v>304</v>
      </c>
      <c r="D6" s="99">
        <v>52000</v>
      </c>
      <c r="F6" s="116" t="s">
        <v>93</v>
      </c>
    </row>
    <row r="7" spans="1:7" x14ac:dyDescent="0.55000000000000004">
      <c r="A7" s="86"/>
      <c r="B7" s="88">
        <v>2</v>
      </c>
      <c r="C7" s="81" t="s">
        <v>305</v>
      </c>
      <c r="D7" s="89">
        <v>15000</v>
      </c>
      <c r="F7" s="116" t="s">
        <v>93</v>
      </c>
    </row>
    <row r="8" spans="1:7" x14ac:dyDescent="0.55000000000000004">
      <c r="A8" s="86"/>
      <c r="B8" s="88">
        <v>3</v>
      </c>
      <c r="C8" s="81" t="s">
        <v>104</v>
      </c>
      <c r="D8" s="89">
        <v>108000</v>
      </c>
      <c r="F8" s="116" t="s">
        <v>93</v>
      </c>
    </row>
    <row r="9" spans="1:7" x14ac:dyDescent="0.55000000000000004">
      <c r="A9" s="86"/>
      <c r="B9" s="88">
        <v>4</v>
      </c>
      <c r="C9" s="81" t="s">
        <v>306</v>
      </c>
      <c r="D9" s="89">
        <v>18000</v>
      </c>
      <c r="F9" s="116" t="s">
        <v>93</v>
      </c>
    </row>
    <row r="10" spans="1:7" x14ac:dyDescent="0.55000000000000004">
      <c r="A10" s="86"/>
      <c r="B10" s="88">
        <v>5</v>
      </c>
      <c r="C10" s="81" t="s">
        <v>307</v>
      </c>
      <c r="D10" s="89">
        <v>7000</v>
      </c>
      <c r="F10" s="116" t="s">
        <v>93</v>
      </c>
    </row>
    <row r="11" spans="1:7" x14ac:dyDescent="0.55000000000000004">
      <c r="A11" s="86"/>
      <c r="B11" s="88">
        <v>6</v>
      </c>
      <c r="C11" s="81" t="s">
        <v>308</v>
      </c>
      <c r="D11" s="89">
        <f>5500+5000</f>
        <v>10500</v>
      </c>
      <c r="F11" s="116" t="s">
        <v>93</v>
      </c>
    </row>
    <row r="12" spans="1:7" x14ac:dyDescent="0.55000000000000004">
      <c r="A12" s="86"/>
      <c r="B12" s="88">
        <v>7</v>
      </c>
      <c r="C12" s="81" t="s">
        <v>309</v>
      </c>
      <c r="D12" s="89">
        <f>(3580+2500+7500)</f>
        <v>13580</v>
      </c>
      <c r="F12" s="116" t="s">
        <v>93</v>
      </c>
    </row>
    <row r="13" spans="1:7" x14ac:dyDescent="0.55000000000000004">
      <c r="A13" s="86"/>
      <c r="B13" s="88">
        <v>8</v>
      </c>
      <c r="C13" s="81" t="s">
        <v>310</v>
      </c>
      <c r="D13" s="89">
        <v>16500</v>
      </c>
      <c r="F13" s="116" t="s">
        <v>93</v>
      </c>
    </row>
    <row r="14" spans="1:7" x14ac:dyDescent="0.55000000000000004">
      <c r="A14" s="86"/>
      <c r="B14" s="88">
        <v>9</v>
      </c>
      <c r="C14" s="81" t="s">
        <v>312</v>
      </c>
      <c r="D14" s="89">
        <f>4600+10000+5500</f>
        <v>20100</v>
      </c>
      <c r="F14" s="116" t="s">
        <v>93</v>
      </c>
    </row>
    <row r="15" spans="1:7" x14ac:dyDescent="0.55000000000000004">
      <c r="A15" s="86"/>
      <c r="B15" s="88">
        <v>10</v>
      </c>
      <c r="C15" s="81" t="s">
        <v>311</v>
      </c>
      <c r="D15" s="89">
        <v>13000</v>
      </c>
      <c r="F15" s="116" t="s">
        <v>93</v>
      </c>
    </row>
    <row r="16" spans="1:7" x14ac:dyDescent="0.55000000000000004">
      <c r="A16" s="86"/>
      <c r="B16" s="88">
        <v>11</v>
      </c>
      <c r="C16" s="81" t="s">
        <v>313</v>
      </c>
      <c r="D16" s="89">
        <f>27450+25200</f>
        <v>52650</v>
      </c>
      <c r="F16" s="116" t="s">
        <v>93</v>
      </c>
    </row>
    <row r="17" spans="1:9" x14ac:dyDescent="0.55000000000000004">
      <c r="A17" s="86"/>
      <c r="B17" s="88"/>
      <c r="C17" s="106" t="s">
        <v>57</v>
      </c>
      <c r="D17" s="105">
        <f>SUM(D6:D16)</f>
        <v>326330</v>
      </c>
    </row>
    <row r="18" spans="1:9" ht="24" thickBot="1" x14ac:dyDescent="0.6">
      <c r="A18" s="86"/>
      <c r="B18" s="87" t="s">
        <v>40</v>
      </c>
      <c r="D18" s="95"/>
    </row>
    <row r="19" spans="1:9" ht="24" thickBot="1" x14ac:dyDescent="0.6">
      <c r="A19" s="86"/>
      <c r="B19" s="88">
        <v>1</v>
      </c>
      <c r="C19" s="81" t="s">
        <v>314</v>
      </c>
      <c r="D19" s="89">
        <v>695000</v>
      </c>
      <c r="F19" s="82" t="s">
        <v>93</v>
      </c>
      <c r="I19" s="91"/>
    </row>
    <row r="20" spans="1:9" x14ac:dyDescent="0.55000000000000004">
      <c r="A20" s="86"/>
      <c r="B20" s="92"/>
      <c r="C20" s="106" t="s">
        <v>57</v>
      </c>
      <c r="D20" s="105">
        <f>D19</f>
        <v>695000</v>
      </c>
    </row>
    <row r="21" spans="1:9" x14ac:dyDescent="0.55000000000000004">
      <c r="A21" s="93"/>
      <c r="B21" s="87" t="s">
        <v>44</v>
      </c>
      <c r="C21" s="94"/>
      <c r="D21" s="95"/>
    </row>
    <row r="22" spans="1:9" s="97" customFormat="1" x14ac:dyDescent="0.55000000000000004">
      <c r="A22" s="93"/>
      <c r="B22" s="88">
        <v>1</v>
      </c>
      <c r="C22" s="94" t="s">
        <v>106</v>
      </c>
      <c r="D22" s="95">
        <f>18500+16800</f>
        <v>35300</v>
      </c>
      <c r="E22" s="78"/>
      <c r="F22" s="82" t="s">
        <v>93</v>
      </c>
    </row>
    <row r="23" spans="1:9" s="97" customFormat="1" x14ac:dyDescent="0.55000000000000004">
      <c r="A23" s="93"/>
      <c r="B23" s="88">
        <v>2</v>
      </c>
      <c r="C23" s="94" t="s">
        <v>315</v>
      </c>
      <c r="D23" s="95">
        <f>13861+13861</f>
        <v>27722</v>
      </c>
      <c r="E23" s="78"/>
      <c r="F23" s="82" t="s">
        <v>93</v>
      </c>
    </row>
    <row r="24" spans="1:9" x14ac:dyDescent="0.55000000000000004">
      <c r="A24" s="96"/>
      <c r="B24" s="92"/>
      <c r="C24" s="101" t="s">
        <v>57</v>
      </c>
      <c r="D24" s="90">
        <f>SUM(D22:D23)</f>
        <v>63022</v>
      </c>
      <c r="E24" s="97"/>
      <c r="F24" s="98"/>
    </row>
    <row r="25" spans="1:9" x14ac:dyDescent="0.55000000000000004">
      <c r="A25" s="93"/>
      <c r="B25" s="87" t="s">
        <v>38</v>
      </c>
      <c r="C25" s="94"/>
      <c r="D25" s="100"/>
    </row>
    <row r="26" spans="1:9" x14ac:dyDescent="0.55000000000000004">
      <c r="A26" s="93"/>
      <c r="B26" s="88">
        <v>1</v>
      </c>
      <c r="C26" s="94" t="s">
        <v>94</v>
      </c>
      <c r="D26" s="95">
        <f>(44000+22000+16000)</f>
        <v>82000</v>
      </c>
      <c r="F26" s="82" t="s">
        <v>93</v>
      </c>
    </row>
    <row r="27" spans="1:9" x14ac:dyDescent="0.55000000000000004">
      <c r="A27" s="93"/>
      <c r="B27" s="88">
        <v>2</v>
      </c>
      <c r="C27" s="94" t="s">
        <v>95</v>
      </c>
      <c r="D27" s="95">
        <f>(17800+2600+12600)</f>
        <v>33000</v>
      </c>
      <c r="F27" s="82" t="s">
        <v>93</v>
      </c>
    </row>
    <row r="28" spans="1:9" x14ac:dyDescent="0.55000000000000004">
      <c r="A28" s="93"/>
      <c r="B28" s="92"/>
      <c r="C28" s="101" t="s">
        <v>57</v>
      </c>
      <c r="D28" s="90">
        <f>SUM(D26:D27)</f>
        <v>115000</v>
      </c>
    </row>
    <row r="29" spans="1:9" x14ac:dyDescent="0.55000000000000004">
      <c r="A29" s="93"/>
      <c r="B29" s="87" t="s">
        <v>41</v>
      </c>
      <c r="C29" s="94"/>
      <c r="D29" s="100"/>
    </row>
    <row r="30" spans="1:9" x14ac:dyDescent="0.55000000000000004">
      <c r="A30" s="93"/>
      <c r="B30" s="88">
        <v>1</v>
      </c>
      <c r="C30" s="94" t="s">
        <v>105</v>
      </c>
      <c r="D30" s="95">
        <v>19000</v>
      </c>
      <c r="F30" s="82" t="s">
        <v>93</v>
      </c>
    </row>
    <row r="31" spans="1:9" x14ac:dyDescent="0.55000000000000004">
      <c r="A31" s="93"/>
      <c r="B31" s="92"/>
      <c r="C31" s="101" t="s">
        <v>57</v>
      </c>
      <c r="D31" s="90">
        <f>SUM(D30)</f>
        <v>19000</v>
      </c>
    </row>
    <row r="32" spans="1:9" x14ac:dyDescent="0.55000000000000004">
      <c r="A32" s="93"/>
      <c r="B32" s="87" t="s">
        <v>37</v>
      </c>
      <c r="C32" s="94"/>
      <c r="D32" s="100"/>
    </row>
    <row r="33" spans="1:6" x14ac:dyDescent="0.55000000000000004">
      <c r="A33" s="93"/>
      <c r="B33" s="88">
        <v>1</v>
      </c>
      <c r="C33" s="94" t="s">
        <v>316</v>
      </c>
      <c r="D33" s="95">
        <v>17800</v>
      </c>
      <c r="F33" s="82" t="s">
        <v>93</v>
      </c>
    </row>
    <row r="34" spans="1:6" x14ac:dyDescent="0.55000000000000004">
      <c r="A34" s="93"/>
      <c r="B34" s="88">
        <v>2</v>
      </c>
      <c r="C34" s="94" t="s">
        <v>317</v>
      </c>
      <c r="D34" s="95">
        <v>9800</v>
      </c>
      <c r="F34" s="82" t="s">
        <v>93</v>
      </c>
    </row>
    <row r="35" spans="1:6" x14ac:dyDescent="0.55000000000000004">
      <c r="A35" s="93"/>
      <c r="B35" s="88">
        <v>3</v>
      </c>
      <c r="C35" s="94" t="s">
        <v>318</v>
      </c>
      <c r="D35" s="95">
        <v>16990</v>
      </c>
      <c r="F35" s="82" t="s">
        <v>93</v>
      </c>
    </row>
    <row r="36" spans="1:6" x14ac:dyDescent="0.55000000000000004">
      <c r="A36" s="93"/>
      <c r="B36" s="92"/>
      <c r="C36" s="101" t="s">
        <v>57</v>
      </c>
      <c r="D36" s="90">
        <f>SUM(D33:D35)</f>
        <v>44590</v>
      </c>
    </row>
    <row r="37" spans="1:6" x14ac:dyDescent="0.55000000000000004">
      <c r="B37" s="87" t="s">
        <v>327</v>
      </c>
    </row>
    <row r="38" spans="1:6" x14ac:dyDescent="0.55000000000000004">
      <c r="B38" s="88">
        <v>1</v>
      </c>
      <c r="C38" s="81" t="s">
        <v>328</v>
      </c>
      <c r="D38" s="226">
        <v>30400</v>
      </c>
      <c r="F38" s="82" t="s">
        <v>329</v>
      </c>
    </row>
    <row r="39" spans="1:6" x14ac:dyDescent="0.55000000000000004">
      <c r="B39" s="88"/>
    </row>
    <row r="40" spans="1:6" ht="24" thickBot="1" x14ac:dyDescent="0.6">
      <c r="C40" s="117" t="s">
        <v>107</v>
      </c>
      <c r="D40" s="228">
        <f>D17+D20+D24+D28+D31+D36+D38</f>
        <v>1293342</v>
      </c>
    </row>
    <row r="44" spans="1:6" x14ac:dyDescent="0.55000000000000004">
      <c r="D44" s="208"/>
    </row>
  </sheetData>
  <mergeCells count="1">
    <mergeCell ref="A1:F1"/>
  </mergeCells>
  <pageMargins left="1.1811023622047245" right="0.78740157480314965" top="0.55118110236220474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Normal="100" workbookViewId="0">
      <selection activeCell="R12" sqref="R12"/>
    </sheetView>
  </sheetViews>
  <sheetFormatPr defaultRowHeight="24" x14ac:dyDescent="0.55000000000000004"/>
  <cols>
    <col min="1" max="1" width="9" style="1"/>
    <col min="2" max="2" width="4" style="1" customWidth="1"/>
    <col min="3" max="16384" width="9" style="1"/>
  </cols>
  <sheetData>
    <row r="1" spans="1:9" x14ac:dyDescent="0.55000000000000004">
      <c r="A1" s="231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231"/>
      <c r="C1" s="231"/>
      <c r="D1" s="231"/>
      <c r="E1" s="231"/>
      <c r="F1" s="231"/>
      <c r="G1" s="231"/>
      <c r="H1" s="231"/>
      <c r="I1" s="231"/>
    </row>
    <row r="2" spans="1:9" x14ac:dyDescent="0.55000000000000004">
      <c r="A2" s="231" t="s">
        <v>21</v>
      </c>
      <c r="B2" s="231"/>
      <c r="C2" s="231"/>
      <c r="D2" s="231"/>
      <c r="E2" s="231"/>
      <c r="F2" s="231"/>
      <c r="G2" s="231"/>
      <c r="H2" s="231"/>
      <c r="I2" s="231"/>
    </row>
    <row r="3" spans="1:9" x14ac:dyDescent="0.55000000000000004">
      <c r="A3" s="231" t="s">
        <v>240</v>
      </c>
      <c r="B3" s="231"/>
      <c r="C3" s="231"/>
      <c r="D3" s="231"/>
      <c r="E3" s="231"/>
      <c r="F3" s="231"/>
      <c r="G3" s="231"/>
      <c r="H3" s="231"/>
      <c r="I3" s="231"/>
    </row>
    <row r="4" spans="1:9" x14ac:dyDescent="0.55000000000000004">
      <c r="A4" s="2" t="s">
        <v>22</v>
      </c>
    </row>
    <row r="5" spans="1:9" x14ac:dyDescent="0.55000000000000004">
      <c r="B5" s="1" t="s">
        <v>23</v>
      </c>
    </row>
    <row r="6" spans="1:9" x14ac:dyDescent="0.55000000000000004">
      <c r="C6" s="77" t="s">
        <v>180</v>
      </c>
      <c r="D6" s="77"/>
      <c r="E6" s="77"/>
      <c r="F6" s="77"/>
      <c r="G6" s="77"/>
      <c r="H6" s="77"/>
      <c r="I6" s="77"/>
    </row>
    <row r="7" spans="1:9" x14ac:dyDescent="0.55000000000000004">
      <c r="A7" s="230" t="s">
        <v>174</v>
      </c>
      <c r="B7" s="230"/>
      <c r="C7" s="230"/>
      <c r="D7" s="230"/>
      <c r="E7" s="230"/>
      <c r="F7" s="230"/>
      <c r="G7" s="230"/>
      <c r="H7" s="230"/>
      <c r="I7" s="230"/>
    </row>
    <row r="8" spans="1:9" x14ac:dyDescent="0.55000000000000004">
      <c r="A8" s="230" t="s">
        <v>175</v>
      </c>
      <c r="B8" s="230"/>
      <c r="C8" s="230"/>
      <c r="D8" s="230"/>
      <c r="E8" s="230"/>
      <c r="F8" s="230"/>
      <c r="G8" s="230"/>
      <c r="H8" s="230"/>
      <c r="I8" s="230"/>
    </row>
    <row r="9" spans="1:9" x14ac:dyDescent="0.55000000000000004">
      <c r="A9" s="230" t="s">
        <v>170</v>
      </c>
      <c r="B9" s="230"/>
      <c r="C9" s="230"/>
      <c r="D9" s="230"/>
      <c r="E9" s="230"/>
      <c r="F9" s="230"/>
      <c r="G9" s="230"/>
      <c r="H9" s="230"/>
      <c r="I9" s="230"/>
    </row>
    <row r="10" spans="1:9" x14ac:dyDescent="0.55000000000000004">
      <c r="A10" s="230" t="s">
        <v>173</v>
      </c>
      <c r="B10" s="230"/>
      <c r="C10" s="230"/>
      <c r="D10" s="230"/>
      <c r="E10" s="230"/>
      <c r="F10" s="230"/>
      <c r="G10" s="230"/>
      <c r="H10" s="230"/>
      <c r="I10" s="230"/>
    </row>
    <row r="11" spans="1:9" x14ac:dyDescent="0.55000000000000004">
      <c r="A11" s="230" t="s">
        <v>171</v>
      </c>
      <c r="B11" s="230"/>
      <c r="C11" s="230"/>
      <c r="D11" s="230"/>
      <c r="E11" s="230"/>
      <c r="F11" s="230"/>
      <c r="G11" s="230"/>
      <c r="H11" s="230"/>
      <c r="I11" s="230"/>
    </row>
    <row r="12" spans="1:9" x14ac:dyDescent="0.55000000000000004">
      <c r="A12" s="230" t="s">
        <v>172</v>
      </c>
      <c r="B12" s="230"/>
      <c r="C12" s="230"/>
      <c r="D12" s="230"/>
      <c r="E12" s="230"/>
      <c r="F12" s="230"/>
      <c r="G12" s="230"/>
      <c r="H12" s="230"/>
      <c r="I12" s="230"/>
    </row>
    <row r="13" spans="1:9" x14ac:dyDescent="0.55000000000000004">
      <c r="A13" s="230" t="s">
        <v>177</v>
      </c>
      <c r="B13" s="230"/>
      <c r="C13" s="230"/>
      <c r="D13" s="230"/>
      <c r="E13" s="230"/>
      <c r="F13" s="230"/>
      <c r="G13" s="230"/>
      <c r="H13" s="230"/>
      <c r="I13" s="230"/>
    </row>
    <row r="14" spans="1:9" x14ac:dyDescent="0.55000000000000004">
      <c r="A14" s="230" t="s">
        <v>176</v>
      </c>
      <c r="B14" s="230"/>
      <c r="C14" s="230"/>
      <c r="D14" s="230"/>
      <c r="E14" s="230"/>
      <c r="F14" s="230"/>
      <c r="G14" s="230"/>
      <c r="H14" s="230"/>
      <c r="I14" s="230"/>
    </row>
    <row r="15" spans="1:9" x14ac:dyDescent="0.55000000000000004">
      <c r="A15" s="230" t="s">
        <v>178</v>
      </c>
      <c r="B15" s="230"/>
      <c r="C15" s="230"/>
      <c r="D15" s="230"/>
      <c r="E15" s="230"/>
      <c r="F15" s="230"/>
      <c r="G15" s="230"/>
      <c r="H15" s="230"/>
      <c r="I15" s="230"/>
    </row>
    <row r="16" spans="1:9" x14ac:dyDescent="0.55000000000000004">
      <c r="A16" s="230" t="s">
        <v>179</v>
      </c>
      <c r="B16" s="230"/>
      <c r="C16" s="230"/>
      <c r="D16" s="230"/>
      <c r="E16" s="230"/>
      <c r="F16" s="230"/>
      <c r="G16" s="230"/>
      <c r="H16" s="230"/>
      <c r="I16" s="230"/>
    </row>
    <row r="17" spans="1:12" x14ac:dyDescent="0.55000000000000004">
      <c r="A17" s="230" t="s">
        <v>181</v>
      </c>
      <c r="B17" s="230"/>
      <c r="C17" s="230"/>
      <c r="D17" s="230"/>
      <c r="E17" s="230"/>
      <c r="F17" s="230"/>
      <c r="G17" s="230"/>
      <c r="H17" s="230"/>
      <c r="I17" s="230"/>
    </row>
    <row r="18" spans="1:12" x14ac:dyDescent="0.55000000000000004">
      <c r="A18" s="230" t="s">
        <v>182</v>
      </c>
      <c r="B18" s="230"/>
      <c r="C18" s="230"/>
      <c r="D18" s="230"/>
      <c r="E18" s="230"/>
      <c r="F18" s="230"/>
      <c r="G18" s="230"/>
      <c r="H18" s="230"/>
      <c r="I18" s="230"/>
    </row>
    <row r="19" spans="1:12" x14ac:dyDescent="0.55000000000000004">
      <c r="A19" s="230" t="s">
        <v>183</v>
      </c>
      <c r="B19" s="230"/>
      <c r="C19" s="230"/>
      <c r="D19" s="230"/>
      <c r="E19" s="230"/>
      <c r="F19" s="230"/>
      <c r="G19" s="230"/>
      <c r="H19" s="230"/>
      <c r="I19" s="230"/>
    </row>
    <row r="20" spans="1:12" x14ac:dyDescent="0.55000000000000004">
      <c r="A20" s="230" t="s">
        <v>184</v>
      </c>
      <c r="B20" s="230"/>
      <c r="C20" s="230"/>
      <c r="D20" s="230"/>
      <c r="E20" s="230"/>
      <c r="F20" s="230"/>
      <c r="G20" s="230"/>
      <c r="H20" s="230"/>
      <c r="I20" s="230"/>
    </row>
    <row r="21" spans="1:12" x14ac:dyDescent="0.55000000000000004">
      <c r="A21" s="230" t="s">
        <v>185</v>
      </c>
      <c r="B21" s="230"/>
      <c r="C21" s="230"/>
      <c r="D21" s="230"/>
      <c r="E21" s="230"/>
      <c r="F21" s="230"/>
      <c r="G21" s="230"/>
      <c r="H21" s="230"/>
      <c r="I21" s="230"/>
    </row>
    <row r="22" spans="1:12" x14ac:dyDescent="0.55000000000000004">
      <c r="A22" s="2" t="s">
        <v>24</v>
      </c>
    </row>
    <row r="23" spans="1:12" x14ac:dyDescent="0.55000000000000004">
      <c r="B23" s="1" t="s">
        <v>25</v>
      </c>
    </row>
    <row r="24" spans="1:12" x14ac:dyDescent="0.55000000000000004">
      <c r="B24" s="1" t="s">
        <v>26</v>
      </c>
      <c r="C24" s="1" t="s">
        <v>27</v>
      </c>
    </row>
    <row r="25" spans="1:12" x14ac:dyDescent="0.55000000000000004">
      <c r="A25" s="1" t="s">
        <v>113</v>
      </c>
    </row>
    <row r="26" spans="1:12" x14ac:dyDescent="0.55000000000000004">
      <c r="A26" s="1" t="s">
        <v>28</v>
      </c>
      <c r="L26" s="1" t="s">
        <v>98</v>
      </c>
    </row>
    <row r="27" spans="1:12" x14ac:dyDescent="0.55000000000000004">
      <c r="A27" s="1" t="s">
        <v>29</v>
      </c>
    </row>
    <row r="28" spans="1:12" x14ac:dyDescent="0.55000000000000004">
      <c r="B28" s="1" t="s">
        <v>30</v>
      </c>
    </row>
    <row r="29" spans="1:12" x14ac:dyDescent="0.55000000000000004">
      <c r="B29" s="230"/>
      <c r="C29" s="230"/>
      <c r="D29" s="230"/>
      <c r="E29" s="230"/>
      <c r="F29" s="230"/>
      <c r="G29" s="230"/>
      <c r="H29" s="230"/>
      <c r="I29" s="230"/>
    </row>
    <row r="30" spans="1:12" x14ac:dyDescent="0.55000000000000004">
      <c r="B30" s="230"/>
      <c r="C30" s="230"/>
      <c r="D30" s="230"/>
      <c r="E30" s="230"/>
      <c r="F30" s="230"/>
      <c r="G30" s="230"/>
      <c r="H30" s="230"/>
      <c r="I30" s="230"/>
    </row>
    <row r="31" spans="1:12" x14ac:dyDescent="0.55000000000000004">
      <c r="B31" s="230"/>
      <c r="C31" s="230"/>
      <c r="D31" s="230"/>
      <c r="E31" s="230"/>
      <c r="F31" s="230"/>
      <c r="G31" s="230"/>
      <c r="H31" s="230"/>
      <c r="I31" s="230"/>
    </row>
  </sheetData>
  <mergeCells count="21">
    <mergeCell ref="A9:I9"/>
    <mergeCell ref="A10:I10"/>
    <mergeCell ref="A11:I11"/>
    <mergeCell ref="A12:I12"/>
    <mergeCell ref="A1:I1"/>
    <mergeCell ref="A2:I2"/>
    <mergeCell ref="A3:I3"/>
    <mergeCell ref="A7:I7"/>
    <mergeCell ref="A8:I8"/>
    <mergeCell ref="A13:I13"/>
    <mergeCell ref="A14:I14"/>
    <mergeCell ref="A15:I15"/>
    <mergeCell ref="A16:I16"/>
    <mergeCell ref="A17:I17"/>
    <mergeCell ref="B29:I29"/>
    <mergeCell ref="B30:I30"/>
    <mergeCell ref="B31:I31"/>
    <mergeCell ref="A18:I18"/>
    <mergeCell ref="A19:I19"/>
    <mergeCell ref="A20:I20"/>
    <mergeCell ref="A21:I21"/>
  </mergeCells>
  <pageMargins left="1.1811023622047245" right="0.78740157480314965" top="0.7480314960629921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zoomScaleNormal="100" workbookViewId="0">
      <selection activeCell="B29" sqref="B29"/>
    </sheetView>
  </sheetViews>
  <sheetFormatPr defaultRowHeight="23.25" x14ac:dyDescent="0.55000000000000004"/>
  <cols>
    <col min="1" max="1" width="3.5" style="104" customWidth="1"/>
    <col min="2" max="2" width="24.375" style="104" customWidth="1"/>
    <col min="3" max="3" width="12.625" style="120" customWidth="1"/>
    <col min="4" max="4" width="12.5" style="120" customWidth="1"/>
    <col min="5" max="5" width="15.875" style="104" customWidth="1"/>
    <col min="6" max="7" width="12.5" style="120" customWidth="1"/>
    <col min="8" max="16384" width="9" style="104"/>
  </cols>
  <sheetData>
    <row r="1" spans="1:7" x14ac:dyDescent="0.55000000000000004">
      <c r="A1" s="239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239"/>
      <c r="C1" s="239"/>
      <c r="D1" s="239"/>
      <c r="E1" s="239"/>
      <c r="F1" s="239"/>
      <c r="G1" s="239"/>
    </row>
    <row r="2" spans="1:7" x14ac:dyDescent="0.55000000000000004">
      <c r="A2" s="239" t="s">
        <v>21</v>
      </c>
      <c r="B2" s="239"/>
      <c r="C2" s="239"/>
      <c r="D2" s="239"/>
      <c r="E2" s="239"/>
      <c r="F2" s="239"/>
      <c r="G2" s="239"/>
    </row>
    <row r="3" spans="1:7" x14ac:dyDescent="0.55000000000000004">
      <c r="A3" s="239" t="s">
        <v>240</v>
      </c>
      <c r="B3" s="239"/>
      <c r="C3" s="239"/>
      <c r="D3" s="239"/>
      <c r="E3" s="239"/>
      <c r="F3" s="239"/>
      <c r="G3" s="239"/>
    </row>
    <row r="4" spans="1:7" x14ac:dyDescent="0.55000000000000004">
      <c r="A4" s="119" t="s">
        <v>31</v>
      </c>
    </row>
    <row r="5" spans="1:7" s="119" customFormat="1" x14ac:dyDescent="0.55000000000000004">
      <c r="A5" s="235" t="s">
        <v>32</v>
      </c>
      <c r="B5" s="235"/>
      <c r="C5" s="237" t="s">
        <v>51</v>
      </c>
      <c r="D5" s="237"/>
      <c r="E5" s="238" t="s">
        <v>52</v>
      </c>
      <c r="F5" s="238"/>
      <c r="G5" s="238"/>
    </row>
    <row r="6" spans="1:7" s="119" customFormat="1" x14ac:dyDescent="0.55000000000000004">
      <c r="A6" s="235"/>
      <c r="B6" s="235"/>
      <c r="C6" s="237"/>
      <c r="D6" s="237"/>
      <c r="E6" s="121" t="s">
        <v>53</v>
      </c>
      <c r="F6" s="236" t="s">
        <v>54</v>
      </c>
      <c r="G6" s="236"/>
    </row>
    <row r="7" spans="1:7" s="119" customFormat="1" x14ac:dyDescent="0.55000000000000004">
      <c r="A7" s="122"/>
      <c r="B7" s="123"/>
      <c r="C7" s="124" t="s">
        <v>272</v>
      </c>
      <c r="D7" s="124" t="s">
        <v>82</v>
      </c>
      <c r="E7" s="125"/>
      <c r="F7" s="126" t="s">
        <v>272</v>
      </c>
      <c r="G7" s="124" t="s">
        <v>82</v>
      </c>
    </row>
    <row r="8" spans="1:7" x14ac:dyDescent="0.55000000000000004">
      <c r="A8" s="127" t="s">
        <v>33</v>
      </c>
      <c r="B8" s="128"/>
      <c r="C8" s="129"/>
      <c r="D8" s="130"/>
      <c r="E8" s="131"/>
      <c r="F8" s="129"/>
      <c r="G8" s="129"/>
    </row>
    <row r="9" spans="1:7" x14ac:dyDescent="0.55000000000000004">
      <c r="A9" s="132"/>
      <c r="B9" s="128" t="s">
        <v>34</v>
      </c>
      <c r="C9" s="133">
        <v>0</v>
      </c>
      <c r="D9" s="133">
        <v>0</v>
      </c>
      <c r="E9" s="131" t="s">
        <v>55</v>
      </c>
      <c r="F9" s="133">
        <f>12073029.36+1262942</f>
        <v>13335971.359999999</v>
      </c>
      <c r="G9" s="133">
        <f>12073029.36</f>
        <v>12073029.359999999</v>
      </c>
    </row>
    <row r="10" spans="1:7" x14ac:dyDescent="0.55000000000000004">
      <c r="A10" s="132"/>
      <c r="B10" s="128" t="s">
        <v>122</v>
      </c>
      <c r="C10" s="133">
        <v>2999000</v>
      </c>
      <c r="D10" s="133">
        <v>2999000</v>
      </c>
      <c r="E10" s="131" t="s">
        <v>17</v>
      </c>
      <c r="F10" s="133">
        <v>3220000</v>
      </c>
      <c r="G10" s="133">
        <v>3220000</v>
      </c>
    </row>
    <row r="11" spans="1:7" x14ac:dyDescent="0.55000000000000004">
      <c r="A11" s="132"/>
      <c r="B11" s="128" t="s">
        <v>123</v>
      </c>
      <c r="C11" s="133">
        <v>1795000</v>
      </c>
      <c r="D11" s="133">
        <v>1795000</v>
      </c>
      <c r="E11" s="131" t="s">
        <v>18</v>
      </c>
      <c r="F11" s="133"/>
      <c r="G11" s="133"/>
    </row>
    <row r="12" spans="1:7" x14ac:dyDescent="0.55000000000000004">
      <c r="A12" s="132"/>
      <c r="B12" s="128" t="s">
        <v>96</v>
      </c>
      <c r="C12" s="133">
        <v>3480571.36</v>
      </c>
      <c r="D12" s="133">
        <v>3480571.36</v>
      </c>
      <c r="E12" s="131" t="s">
        <v>124</v>
      </c>
      <c r="F12" s="133">
        <v>843776.64</v>
      </c>
      <c r="G12" s="133">
        <v>843776.64</v>
      </c>
    </row>
    <row r="13" spans="1:7" x14ac:dyDescent="0.55000000000000004">
      <c r="A13" s="132"/>
      <c r="B13" s="128"/>
      <c r="C13" s="133"/>
      <c r="D13" s="133"/>
      <c r="E13" s="131" t="s">
        <v>56</v>
      </c>
      <c r="F13" s="133">
        <v>0</v>
      </c>
      <c r="G13" s="133">
        <v>0</v>
      </c>
    </row>
    <row r="14" spans="1:7" x14ac:dyDescent="0.55000000000000004">
      <c r="A14" s="127" t="s">
        <v>35</v>
      </c>
      <c r="B14" s="128"/>
      <c r="C14" s="133"/>
      <c r="D14" s="133"/>
      <c r="E14" s="139" t="s">
        <v>97</v>
      </c>
      <c r="F14" s="133">
        <f>5275571.36+30400</f>
        <v>5305971.3600000003</v>
      </c>
      <c r="G14" s="133">
        <f>5275571.36</f>
        <v>5275571.3600000003</v>
      </c>
    </row>
    <row r="15" spans="1:7" x14ac:dyDescent="0.55000000000000004">
      <c r="A15" s="132"/>
      <c r="B15" s="128" t="s">
        <v>36</v>
      </c>
      <c r="C15" s="133">
        <f>326330+D15</f>
        <v>2693746</v>
      </c>
      <c r="D15" s="133">
        <v>2367416</v>
      </c>
      <c r="E15" s="131"/>
      <c r="F15" s="133"/>
      <c r="G15" s="133"/>
    </row>
    <row r="16" spans="1:7" x14ac:dyDescent="0.55000000000000004">
      <c r="A16" s="132"/>
      <c r="B16" s="128" t="s">
        <v>39</v>
      </c>
      <c r="C16" s="133">
        <v>248800</v>
      </c>
      <c r="D16" s="133">
        <v>248800</v>
      </c>
      <c r="E16" s="131"/>
      <c r="F16" s="133"/>
      <c r="G16" s="133"/>
    </row>
    <row r="17" spans="1:7" x14ac:dyDescent="0.55000000000000004">
      <c r="A17" s="132"/>
      <c r="B17" s="128" t="s">
        <v>40</v>
      </c>
      <c r="C17" s="133">
        <f>695000+D17</f>
        <v>8175888</v>
      </c>
      <c r="D17" s="133">
        <v>7480888</v>
      </c>
      <c r="E17" s="131"/>
      <c r="F17" s="133"/>
      <c r="G17" s="133"/>
    </row>
    <row r="18" spans="1:7" x14ac:dyDescent="0.55000000000000004">
      <c r="A18" s="132"/>
      <c r="B18" s="128" t="s">
        <v>41</v>
      </c>
      <c r="C18" s="133">
        <v>19000</v>
      </c>
      <c r="D18" s="133">
        <v>0</v>
      </c>
      <c r="E18" s="131"/>
      <c r="F18" s="133"/>
      <c r="G18" s="133"/>
    </row>
    <row r="19" spans="1:7" x14ac:dyDescent="0.55000000000000004">
      <c r="A19" s="132"/>
      <c r="B19" s="128" t="s">
        <v>42</v>
      </c>
      <c r="C19" s="133">
        <v>0</v>
      </c>
      <c r="D19" s="133">
        <v>0</v>
      </c>
      <c r="E19" s="131"/>
      <c r="F19" s="133"/>
      <c r="G19" s="133"/>
    </row>
    <row r="20" spans="1:7" x14ac:dyDescent="0.55000000000000004">
      <c r="A20" s="132"/>
      <c r="B20" s="128" t="s">
        <v>43</v>
      </c>
      <c r="C20" s="133">
        <v>1109035</v>
      </c>
      <c r="D20" s="133">
        <v>1109035</v>
      </c>
      <c r="E20" s="131"/>
      <c r="F20" s="133"/>
      <c r="G20" s="133"/>
    </row>
    <row r="21" spans="1:7" x14ac:dyDescent="0.55000000000000004">
      <c r="A21" s="132"/>
      <c r="B21" s="128" t="s">
        <v>44</v>
      </c>
      <c r="C21" s="133">
        <f>63022+D21</f>
        <v>258651</v>
      </c>
      <c r="D21" s="133">
        <v>195629</v>
      </c>
      <c r="E21" s="131"/>
      <c r="F21" s="133"/>
      <c r="G21" s="133"/>
    </row>
    <row r="22" spans="1:7" x14ac:dyDescent="0.55000000000000004">
      <c r="A22" s="132"/>
      <c r="B22" s="128" t="s">
        <v>45</v>
      </c>
      <c r="C22" s="133">
        <v>390500</v>
      </c>
      <c r="D22" s="133">
        <v>390500</v>
      </c>
      <c r="E22" s="131"/>
      <c r="F22" s="133"/>
      <c r="G22" s="133"/>
    </row>
    <row r="23" spans="1:7" x14ac:dyDescent="0.55000000000000004">
      <c r="A23" s="132"/>
      <c r="B23" s="128" t="s">
        <v>37</v>
      </c>
      <c r="C23" s="133">
        <f>44590+D23</f>
        <v>270331</v>
      </c>
      <c r="D23" s="133">
        <v>225741</v>
      </c>
      <c r="E23" s="131"/>
      <c r="F23" s="133"/>
      <c r="G23" s="133"/>
    </row>
    <row r="24" spans="1:7" x14ac:dyDescent="0.55000000000000004">
      <c r="A24" s="132"/>
      <c r="B24" s="128" t="s">
        <v>46</v>
      </c>
      <c r="C24" s="133">
        <v>0</v>
      </c>
      <c r="D24" s="133">
        <v>0</v>
      </c>
      <c r="E24" s="131"/>
      <c r="F24" s="133"/>
      <c r="G24" s="133"/>
    </row>
    <row r="25" spans="1:7" x14ac:dyDescent="0.55000000000000004">
      <c r="A25" s="132"/>
      <c r="B25" s="128" t="s">
        <v>47</v>
      </c>
      <c r="C25" s="133">
        <v>12000</v>
      </c>
      <c r="D25" s="133">
        <v>12000</v>
      </c>
      <c r="E25" s="131"/>
      <c r="F25" s="133"/>
      <c r="G25" s="133"/>
    </row>
    <row r="26" spans="1:7" x14ac:dyDescent="0.55000000000000004">
      <c r="A26" s="132"/>
      <c r="B26" s="128" t="s">
        <v>48</v>
      </c>
      <c r="C26" s="133"/>
      <c r="D26" s="133"/>
      <c r="E26" s="131"/>
      <c r="F26" s="133"/>
      <c r="G26" s="133"/>
    </row>
    <row r="27" spans="1:7" x14ac:dyDescent="0.55000000000000004">
      <c r="A27" s="132"/>
      <c r="B27" s="128" t="s">
        <v>49</v>
      </c>
      <c r="C27" s="133">
        <v>52500</v>
      </c>
      <c r="D27" s="133">
        <v>52500</v>
      </c>
      <c r="E27" s="131"/>
      <c r="F27" s="133"/>
      <c r="G27" s="133"/>
    </row>
    <row r="28" spans="1:7" x14ac:dyDescent="0.55000000000000004">
      <c r="A28" s="132"/>
      <c r="B28" s="128" t="s">
        <v>38</v>
      </c>
      <c r="C28" s="133">
        <f>115000+D28</f>
        <v>1070547</v>
      </c>
      <c r="D28" s="133">
        <v>955547</v>
      </c>
      <c r="E28" s="131"/>
      <c r="F28" s="133"/>
      <c r="G28" s="133"/>
    </row>
    <row r="29" spans="1:7" x14ac:dyDescent="0.55000000000000004">
      <c r="A29" s="132"/>
      <c r="B29" s="128" t="s">
        <v>50</v>
      </c>
      <c r="C29" s="134">
        <f>30400+D29</f>
        <v>130150</v>
      </c>
      <c r="D29" s="134">
        <v>99750</v>
      </c>
      <c r="E29" s="131"/>
      <c r="F29" s="134"/>
      <c r="G29" s="134"/>
    </row>
    <row r="30" spans="1:7" ht="24" thickBot="1" x14ac:dyDescent="0.6">
      <c r="A30" s="135"/>
      <c r="B30" s="136" t="s">
        <v>57</v>
      </c>
      <c r="C30" s="137">
        <f>SUM(C9:C29)</f>
        <v>22705719.359999999</v>
      </c>
      <c r="D30" s="137">
        <f>SUM(D9:D29)</f>
        <v>21412377.359999999</v>
      </c>
      <c r="E30" s="138"/>
      <c r="F30" s="137">
        <f>SUM(F9:F29)</f>
        <v>22705719.359999999</v>
      </c>
      <c r="G30" s="137">
        <f>SUM(G9:G29)</f>
        <v>21412377.359999999</v>
      </c>
    </row>
    <row r="31" spans="1:7" ht="24" thickTop="1" x14ac:dyDescent="0.55000000000000004"/>
    <row r="32" spans="1:7" x14ac:dyDescent="0.55000000000000004">
      <c r="B32" s="119" t="s">
        <v>58</v>
      </c>
    </row>
    <row r="33" spans="2:7" x14ac:dyDescent="0.55000000000000004">
      <c r="B33" s="234" t="s">
        <v>114</v>
      </c>
      <c r="C33" s="234"/>
      <c r="D33" s="234"/>
      <c r="E33" s="234"/>
      <c r="F33" s="234"/>
      <c r="G33" s="234"/>
    </row>
    <row r="34" spans="2:7" x14ac:dyDescent="0.55000000000000004">
      <c r="B34" s="234" t="s">
        <v>115</v>
      </c>
      <c r="C34" s="234"/>
      <c r="D34" s="234"/>
      <c r="E34" s="234"/>
      <c r="F34" s="234"/>
      <c r="G34" s="234"/>
    </row>
    <row r="35" spans="2:7" x14ac:dyDescent="0.55000000000000004">
      <c r="B35" s="234" t="s">
        <v>116</v>
      </c>
      <c r="C35" s="234"/>
      <c r="D35" s="234"/>
      <c r="E35" s="234"/>
      <c r="F35" s="234"/>
      <c r="G35" s="234"/>
    </row>
    <row r="36" spans="2:7" x14ac:dyDescent="0.55000000000000004">
      <c r="B36" s="104" t="s">
        <v>112</v>
      </c>
    </row>
  </sheetData>
  <mergeCells count="10">
    <mergeCell ref="A1:G1"/>
    <mergeCell ref="A2:G2"/>
    <mergeCell ref="A3:G3"/>
    <mergeCell ref="B33:G33"/>
    <mergeCell ref="B34:G34"/>
    <mergeCell ref="B35:G35"/>
    <mergeCell ref="A5:B6"/>
    <mergeCell ref="F6:G6"/>
    <mergeCell ref="C5:D6"/>
    <mergeCell ref="E5:G5"/>
  </mergeCells>
  <pageMargins left="1.1811023622047245" right="0.78740157480314965" top="0.59055118110236227" bottom="0.1574803149606299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topLeftCell="A7" workbookViewId="0">
      <selection activeCell="K17" sqref="K17"/>
    </sheetView>
  </sheetViews>
  <sheetFormatPr defaultRowHeight="24" x14ac:dyDescent="0.55000000000000004"/>
  <cols>
    <col min="1" max="1" width="3.75" style="17" customWidth="1"/>
    <col min="2" max="2" width="5" style="17" customWidth="1"/>
    <col min="3" max="3" width="29.25" style="17" customWidth="1"/>
    <col min="4" max="4" width="9.875" style="17" customWidth="1"/>
    <col min="5" max="5" width="14.625" style="16" customWidth="1"/>
    <col min="6" max="6" width="4" style="16" customWidth="1"/>
    <col min="7" max="7" width="15.5" style="16" customWidth="1"/>
    <col min="8" max="16384" width="9" style="17"/>
  </cols>
  <sheetData>
    <row r="1" spans="1:12" x14ac:dyDescent="0.55000000000000004">
      <c r="A1" s="242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242"/>
      <c r="C1" s="242"/>
      <c r="D1" s="242"/>
      <c r="E1" s="242"/>
      <c r="F1" s="242"/>
      <c r="G1" s="242"/>
    </row>
    <row r="2" spans="1:12" x14ac:dyDescent="0.55000000000000004">
      <c r="A2" s="242" t="s">
        <v>21</v>
      </c>
      <c r="B2" s="242"/>
      <c r="C2" s="242"/>
      <c r="D2" s="242"/>
      <c r="E2" s="242"/>
      <c r="F2" s="242"/>
      <c r="G2" s="242"/>
    </row>
    <row r="3" spans="1:12" x14ac:dyDescent="0.55000000000000004">
      <c r="A3" s="243" t="s">
        <v>240</v>
      </c>
      <c r="B3" s="243"/>
      <c r="C3" s="243"/>
      <c r="D3" s="243"/>
      <c r="E3" s="243"/>
      <c r="F3" s="243"/>
      <c r="G3" s="243"/>
    </row>
    <row r="4" spans="1:12" x14ac:dyDescent="0.55000000000000004">
      <c r="A4" s="27"/>
      <c r="B4" s="27"/>
      <c r="C4" s="27"/>
      <c r="D4" s="27"/>
      <c r="E4" s="27"/>
      <c r="F4" s="27"/>
      <c r="G4" s="37"/>
    </row>
    <row r="5" spans="1:12" x14ac:dyDescent="0.55000000000000004">
      <c r="A5" s="18" t="s">
        <v>59</v>
      </c>
      <c r="E5" s="19" t="s">
        <v>272</v>
      </c>
      <c r="F5" s="19"/>
      <c r="G5" s="19" t="s">
        <v>82</v>
      </c>
    </row>
    <row r="6" spans="1:12" x14ac:dyDescent="0.55000000000000004">
      <c r="B6" s="17" t="s">
        <v>61</v>
      </c>
      <c r="E6" s="16">
        <v>1484</v>
      </c>
      <c r="G6" s="16">
        <v>9005</v>
      </c>
    </row>
    <row r="7" spans="1:12" x14ac:dyDescent="0.55000000000000004">
      <c r="B7" s="240" t="s">
        <v>109</v>
      </c>
      <c r="C7" s="241"/>
      <c r="D7" s="241"/>
    </row>
    <row r="8" spans="1:12" x14ac:dyDescent="0.55000000000000004">
      <c r="B8" s="29" t="s">
        <v>60</v>
      </c>
      <c r="C8" s="240" t="s">
        <v>125</v>
      </c>
      <c r="D8" s="241"/>
      <c r="E8" s="30">
        <v>2646269.39</v>
      </c>
      <c r="G8" s="30">
        <v>570326.28</v>
      </c>
    </row>
    <row r="9" spans="1:12" ht="24" customHeight="1" x14ac:dyDescent="0.55000000000000004">
      <c r="B9" s="29" t="s">
        <v>60</v>
      </c>
      <c r="C9" s="240" t="s">
        <v>126</v>
      </c>
      <c r="D9" s="241"/>
      <c r="E9" s="30">
        <v>9801248.9600000009</v>
      </c>
      <c r="G9" s="30">
        <v>7239118.8799999999</v>
      </c>
      <c r="L9" s="17" t="s">
        <v>98</v>
      </c>
    </row>
    <row r="10" spans="1:12" x14ac:dyDescent="0.55000000000000004">
      <c r="B10" s="29"/>
      <c r="C10" s="240"/>
      <c r="D10" s="241"/>
      <c r="E10" s="30"/>
      <c r="G10" s="140"/>
    </row>
    <row r="11" spans="1:12" x14ac:dyDescent="0.55000000000000004">
      <c r="B11" s="29"/>
      <c r="C11" s="29"/>
      <c r="D11" s="32" t="s">
        <v>57</v>
      </c>
      <c r="E11" s="33">
        <f>SUM(E8:E10)</f>
        <v>12447518.350000001</v>
      </c>
      <c r="G11" s="33">
        <f>SUM(G8:G10)</f>
        <v>7809445.1600000001</v>
      </c>
    </row>
    <row r="12" spans="1:12" x14ac:dyDescent="0.55000000000000004">
      <c r="B12" s="240" t="s">
        <v>110</v>
      </c>
      <c r="C12" s="241"/>
      <c r="D12" s="241"/>
      <c r="E12" s="30"/>
    </row>
    <row r="13" spans="1:12" x14ac:dyDescent="0.55000000000000004">
      <c r="B13" s="29" t="s">
        <v>60</v>
      </c>
      <c r="C13" s="240" t="s">
        <v>127</v>
      </c>
      <c r="D13" s="241"/>
      <c r="E13" s="30">
        <v>13380757.67</v>
      </c>
      <c r="G13" s="30">
        <v>18978195.82</v>
      </c>
    </row>
    <row r="14" spans="1:12" ht="24" customHeight="1" x14ac:dyDescent="0.55000000000000004">
      <c r="B14" s="66"/>
      <c r="C14" s="240" t="s">
        <v>128</v>
      </c>
      <c r="D14" s="241"/>
      <c r="E14" s="145">
        <v>557615.19999999995</v>
      </c>
      <c r="G14" s="145">
        <v>508041.13</v>
      </c>
    </row>
    <row r="15" spans="1:12" x14ac:dyDescent="0.55000000000000004">
      <c r="B15" s="29"/>
      <c r="C15" s="240"/>
      <c r="D15" s="241"/>
      <c r="E15" s="30"/>
    </row>
    <row r="16" spans="1:12" x14ac:dyDescent="0.55000000000000004">
      <c r="B16" s="29"/>
      <c r="C16" s="29"/>
      <c r="D16" s="32" t="s">
        <v>57</v>
      </c>
      <c r="E16" s="33">
        <f>SUM(E13:E15)</f>
        <v>13938372.869999999</v>
      </c>
      <c r="G16" s="33">
        <f>SUM(G13:G15)</f>
        <v>19486236.949999999</v>
      </c>
    </row>
    <row r="17" spans="2:7" x14ac:dyDescent="0.55000000000000004">
      <c r="B17" s="240" t="s">
        <v>111</v>
      </c>
      <c r="C17" s="241"/>
      <c r="D17" s="241"/>
      <c r="E17" s="35"/>
      <c r="G17" s="36"/>
    </row>
    <row r="18" spans="2:7" x14ac:dyDescent="0.55000000000000004">
      <c r="B18" s="144"/>
      <c r="C18" s="240" t="s">
        <v>130</v>
      </c>
      <c r="D18" s="241"/>
      <c r="E18" s="30">
        <v>0</v>
      </c>
      <c r="G18" s="30">
        <v>0</v>
      </c>
    </row>
    <row r="19" spans="2:7" x14ac:dyDescent="0.55000000000000004">
      <c r="B19" s="29" t="s">
        <v>60</v>
      </c>
      <c r="C19" s="240" t="s">
        <v>129</v>
      </c>
      <c r="D19" s="241"/>
      <c r="E19" s="30">
        <v>10602224.08</v>
      </c>
      <c r="G19" s="30">
        <v>10503677.439999999</v>
      </c>
    </row>
    <row r="20" spans="2:7" x14ac:dyDescent="0.55000000000000004">
      <c r="B20" s="29"/>
      <c r="C20" s="29"/>
      <c r="D20" s="32" t="s">
        <v>57</v>
      </c>
      <c r="E20" s="33">
        <f>SUM(E19:E19)</f>
        <v>10602224.08</v>
      </c>
      <c r="G20" s="33">
        <f>SUM(G18:G19)</f>
        <v>10503677.439999999</v>
      </c>
    </row>
    <row r="21" spans="2:7" ht="24.75" thickBot="1" x14ac:dyDescent="0.6">
      <c r="B21" s="244" t="s">
        <v>65</v>
      </c>
      <c r="C21" s="241"/>
      <c r="D21" s="241"/>
      <c r="E21" s="34">
        <f>SUM(E11,E16,E20,E6)</f>
        <v>36989599.299999997</v>
      </c>
      <c r="G21" s="34">
        <f>SUM(G11,G16,G20)+G6</f>
        <v>37808364.549999997</v>
      </c>
    </row>
    <row r="22" spans="2:7" ht="24.75" thickTop="1" x14ac:dyDescent="0.55000000000000004">
      <c r="B22" s="31" t="s">
        <v>60</v>
      </c>
      <c r="C22" s="244" t="s">
        <v>60</v>
      </c>
      <c r="D22" s="241"/>
      <c r="E22" s="28" t="s">
        <v>60</v>
      </c>
    </row>
    <row r="24" spans="2:7" x14ac:dyDescent="0.55000000000000004">
      <c r="B24" s="240"/>
      <c r="C24" s="241"/>
      <c r="D24" s="241"/>
    </row>
    <row r="25" spans="2:7" x14ac:dyDescent="0.55000000000000004">
      <c r="B25" s="29"/>
      <c r="C25" s="240"/>
      <c r="D25" s="241"/>
    </row>
    <row r="26" spans="2:7" x14ac:dyDescent="0.55000000000000004">
      <c r="B26" s="29"/>
      <c r="C26" s="240"/>
      <c r="D26" s="241"/>
    </row>
    <row r="27" spans="2:7" x14ac:dyDescent="0.55000000000000004">
      <c r="B27" s="29"/>
      <c r="C27" s="240"/>
      <c r="D27" s="241"/>
    </row>
    <row r="28" spans="2:7" x14ac:dyDescent="0.55000000000000004">
      <c r="B28" s="240"/>
      <c r="C28" s="241"/>
      <c r="D28" s="241"/>
    </row>
    <row r="29" spans="2:7" x14ac:dyDescent="0.55000000000000004">
      <c r="B29" s="29"/>
      <c r="C29" s="240"/>
      <c r="D29" s="241"/>
    </row>
    <row r="30" spans="2:7" x14ac:dyDescent="0.55000000000000004">
      <c r="B30" s="29"/>
      <c r="C30" s="240"/>
      <c r="D30" s="241"/>
    </row>
    <row r="31" spans="2:7" x14ac:dyDescent="0.55000000000000004">
      <c r="B31" s="29"/>
      <c r="C31" s="240"/>
      <c r="D31" s="241"/>
    </row>
  </sheetData>
  <mergeCells count="24">
    <mergeCell ref="C29:D29"/>
    <mergeCell ref="C30:D30"/>
    <mergeCell ref="C31:D31"/>
    <mergeCell ref="B17:D17"/>
    <mergeCell ref="C19:D19"/>
    <mergeCell ref="B24:D24"/>
    <mergeCell ref="C25:D25"/>
    <mergeCell ref="C26:D26"/>
    <mergeCell ref="C27:D27"/>
    <mergeCell ref="B28:D28"/>
    <mergeCell ref="B21:D21"/>
    <mergeCell ref="C22:D22"/>
    <mergeCell ref="C18:D18"/>
    <mergeCell ref="A1:G1"/>
    <mergeCell ref="A2:G2"/>
    <mergeCell ref="A3:G3"/>
    <mergeCell ref="B7:D7"/>
    <mergeCell ref="C8:D8"/>
    <mergeCell ref="C9:D9"/>
    <mergeCell ref="C10:D10"/>
    <mergeCell ref="B12:D12"/>
    <mergeCell ref="C13:D13"/>
    <mergeCell ref="C15:D15"/>
    <mergeCell ref="C14:D14"/>
  </mergeCells>
  <printOptions horizontalCentered="1"/>
  <pageMargins left="1.1811023622047245" right="0.78740157480314965" top="0.47244094488188981" bottom="0.47244094488188981" header="0.47244094488188981" footer="0.47244094488188981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"/>
  <sheetViews>
    <sheetView workbookViewId="0">
      <selection activeCell="K7" sqref="K7"/>
    </sheetView>
  </sheetViews>
  <sheetFormatPr defaultRowHeight="24" x14ac:dyDescent="0.55000000000000004"/>
  <cols>
    <col min="1" max="5" width="9" style="1"/>
    <col min="6" max="6" width="12.25" style="4" bestFit="1" customWidth="1"/>
    <col min="7" max="7" width="3.125" style="4" customWidth="1"/>
    <col min="8" max="8" width="12.25" style="4" bestFit="1" customWidth="1"/>
    <col min="9" max="16384" width="9" style="1"/>
  </cols>
  <sheetData>
    <row r="1" spans="1:8" s="17" customFormat="1" x14ac:dyDescent="0.55000000000000004">
      <c r="A1" s="245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245"/>
      <c r="C1" s="245"/>
      <c r="D1" s="245"/>
      <c r="E1" s="245"/>
      <c r="F1" s="245"/>
      <c r="G1" s="245"/>
      <c r="H1" s="245"/>
    </row>
    <row r="2" spans="1:8" s="17" customFormat="1" x14ac:dyDescent="0.55000000000000004">
      <c r="A2" s="245" t="s">
        <v>21</v>
      </c>
      <c r="B2" s="245"/>
      <c r="C2" s="245"/>
      <c r="D2" s="245"/>
      <c r="E2" s="245"/>
      <c r="F2" s="245"/>
      <c r="G2" s="245"/>
      <c r="H2" s="245"/>
    </row>
    <row r="3" spans="1:8" s="17" customFormat="1" x14ac:dyDescent="0.55000000000000004">
      <c r="A3" s="243" t="s">
        <v>240</v>
      </c>
      <c r="B3" s="243"/>
      <c r="C3" s="243"/>
      <c r="D3" s="243"/>
      <c r="E3" s="243"/>
      <c r="F3" s="243"/>
      <c r="G3" s="243"/>
      <c r="H3" s="243"/>
    </row>
    <row r="4" spans="1:8" s="17" customFormat="1" x14ac:dyDescent="0.55000000000000004">
      <c r="A4" s="27"/>
      <c r="B4" s="27"/>
      <c r="C4" s="27"/>
      <c r="D4" s="27"/>
      <c r="E4" s="27"/>
      <c r="F4" s="27"/>
      <c r="G4" s="27"/>
      <c r="H4" s="27"/>
    </row>
    <row r="5" spans="1:8" s="17" customFormat="1" x14ac:dyDescent="0.55000000000000004">
      <c r="A5" s="18" t="s">
        <v>101</v>
      </c>
      <c r="D5" s="16"/>
      <c r="E5" s="19"/>
      <c r="F5" s="24"/>
      <c r="G5" s="24"/>
      <c r="H5" s="16"/>
    </row>
    <row r="6" spans="1:8" s="17" customFormat="1" x14ac:dyDescent="0.55000000000000004">
      <c r="A6" s="18"/>
      <c r="D6" s="16"/>
      <c r="E6" s="19"/>
      <c r="F6" s="19" t="s">
        <v>272</v>
      </c>
      <c r="G6" s="19"/>
      <c r="H6" s="25" t="s">
        <v>82</v>
      </c>
    </row>
    <row r="7" spans="1:8" x14ac:dyDescent="0.55000000000000004">
      <c r="B7" s="1" t="s">
        <v>99</v>
      </c>
      <c r="F7" s="4">
        <v>1134700</v>
      </c>
      <c r="H7" s="4">
        <v>1134700</v>
      </c>
    </row>
    <row r="9" spans="1:8" ht="24.75" thickBot="1" x14ac:dyDescent="0.6">
      <c r="B9" s="2" t="s">
        <v>57</v>
      </c>
      <c r="F9" s="7">
        <v>1134700</v>
      </c>
      <c r="H9" s="7">
        <v>1134700</v>
      </c>
    </row>
    <row r="10" spans="1:8" ht="24.75" thickTop="1" x14ac:dyDescent="0.55000000000000004"/>
  </sheetData>
  <mergeCells count="3">
    <mergeCell ref="A1:H1"/>
    <mergeCell ref="A2:H2"/>
    <mergeCell ref="A3:H3"/>
  </mergeCells>
  <pageMargins left="1.1811023622047245" right="0.7874015748031496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workbookViewId="0">
      <selection activeCell="D19" sqref="D19"/>
    </sheetView>
  </sheetViews>
  <sheetFormatPr defaultRowHeight="24" x14ac:dyDescent="0.55000000000000004"/>
  <cols>
    <col min="1" max="1" width="25.625" style="1" customWidth="1"/>
    <col min="2" max="2" width="9" style="26"/>
    <col min="3" max="3" width="7.75" style="47" customWidth="1"/>
    <col min="4" max="4" width="12.125" style="4" customWidth="1"/>
    <col min="5" max="5" width="9" style="26"/>
    <col min="6" max="6" width="7.625" style="47" customWidth="1"/>
    <col min="7" max="7" width="13" style="4" customWidth="1"/>
    <col min="8" max="16384" width="9" style="1"/>
  </cols>
  <sheetData>
    <row r="1" spans="1:8" s="17" customFormat="1" x14ac:dyDescent="0.55000000000000004">
      <c r="A1" s="245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245"/>
      <c r="C1" s="245"/>
      <c r="D1" s="245"/>
      <c r="E1" s="245"/>
      <c r="F1" s="245"/>
      <c r="G1" s="245"/>
      <c r="H1" s="20"/>
    </row>
    <row r="2" spans="1:8" s="17" customFormat="1" x14ac:dyDescent="0.55000000000000004">
      <c r="A2" s="245" t="s">
        <v>21</v>
      </c>
      <c r="B2" s="245"/>
      <c r="C2" s="245"/>
      <c r="D2" s="245"/>
      <c r="E2" s="245"/>
      <c r="F2" s="245"/>
      <c r="G2" s="245"/>
      <c r="H2" s="20"/>
    </row>
    <row r="3" spans="1:8" s="17" customFormat="1" x14ac:dyDescent="0.55000000000000004">
      <c r="A3" s="243" t="s">
        <v>240</v>
      </c>
      <c r="B3" s="243"/>
      <c r="C3" s="243"/>
      <c r="D3" s="243"/>
      <c r="E3" s="243"/>
      <c r="F3" s="243"/>
      <c r="G3" s="243"/>
      <c r="H3" s="21"/>
    </row>
    <row r="4" spans="1:8" s="17" customFormat="1" x14ac:dyDescent="0.55000000000000004">
      <c r="A4" s="27"/>
      <c r="B4" s="27"/>
      <c r="C4" s="27"/>
      <c r="D4" s="27"/>
      <c r="E4" s="27"/>
      <c r="F4" s="27"/>
      <c r="G4" s="27"/>
      <c r="H4" s="21"/>
    </row>
    <row r="5" spans="1:8" s="17" customFormat="1" x14ac:dyDescent="0.55000000000000004">
      <c r="A5" s="18" t="s">
        <v>223</v>
      </c>
      <c r="B5" s="52"/>
      <c r="C5" s="44"/>
      <c r="D5" s="16"/>
      <c r="E5" s="19"/>
      <c r="F5" s="48"/>
      <c r="G5" s="24"/>
      <c r="H5" s="16"/>
    </row>
    <row r="6" spans="1:8" x14ac:dyDescent="0.55000000000000004">
      <c r="A6" s="248" t="s">
        <v>67</v>
      </c>
      <c r="B6" s="246">
        <v>2562</v>
      </c>
      <c r="C6" s="246"/>
      <c r="D6" s="246"/>
      <c r="E6" s="246">
        <v>2561</v>
      </c>
      <c r="F6" s="246"/>
      <c r="G6" s="246"/>
    </row>
    <row r="7" spans="1:8" s="41" customFormat="1" ht="48" x14ac:dyDescent="0.2">
      <c r="A7" s="248"/>
      <c r="B7" s="67" t="s">
        <v>68</v>
      </c>
      <c r="C7" s="68" t="s">
        <v>69</v>
      </c>
      <c r="D7" s="62" t="s">
        <v>54</v>
      </c>
      <c r="E7" s="67" t="s">
        <v>68</v>
      </c>
      <c r="F7" s="68" t="s">
        <v>69</v>
      </c>
      <c r="G7" s="62" t="s">
        <v>54</v>
      </c>
    </row>
    <row r="8" spans="1:8" x14ac:dyDescent="0.55000000000000004">
      <c r="A8" s="38" t="s">
        <v>70</v>
      </c>
      <c r="B8" s="50">
        <v>2557</v>
      </c>
      <c r="C8" s="45">
        <v>109</v>
      </c>
      <c r="D8" s="43">
        <v>3297.52</v>
      </c>
      <c r="E8" s="50">
        <v>2557</v>
      </c>
      <c r="F8" s="45">
        <v>153</v>
      </c>
      <c r="G8" s="43">
        <v>4408.6000000000004</v>
      </c>
    </row>
    <row r="9" spans="1:8" x14ac:dyDescent="0.55000000000000004">
      <c r="A9" s="15" t="s">
        <v>70</v>
      </c>
      <c r="B9" s="182">
        <v>2558</v>
      </c>
      <c r="C9" s="183">
        <v>121</v>
      </c>
      <c r="D9" s="184">
        <v>3405.62</v>
      </c>
      <c r="E9" s="182">
        <v>2558</v>
      </c>
      <c r="F9" s="183">
        <v>174</v>
      </c>
      <c r="G9" s="184">
        <v>5580.78</v>
      </c>
    </row>
    <row r="10" spans="1:8" x14ac:dyDescent="0.55000000000000004">
      <c r="A10" s="15" t="s">
        <v>70</v>
      </c>
      <c r="B10" s="182">
        <v>2559</v>
      </c>
      <c r="C10" s="183">
        <v>143</v>
      </c>
      <c r="D10" s="184">
        <v>4521.3999999999996</v>
      </c>
      <c r="E10" s="182">
        <v>2559</v>
      </c>
      <c r="F10" s="183">
        <v>207</v>
      </c>
      <c r="G10" s="184">
        <v>5935.16</v>
      </c>
    </row>
    <row r="11" spans="1:8" x14ac:dyDescent="0.55000000000000004">
      <c r="A11" s="15" t="s">
        <v>70</v>
      </c>
      <c r="B11" s="182">
        <v>2560</v>
      </c>
      <c r="C11" s="183">
        <v>177</v>
      </c>
      <c r="D11" s="184">
        <v>5640.94</v>
      </c>
      <c r="E11" s="182">
        <v>2560</v>
      </c>
      <c r="F11" s="183">
        <v>276</v>
      </c>
      <c r="G11" s="184">
        <v>8302.08</v>
      </c>
    </row>
    <row r="12" spans="1:8" x14ac:dyDescent="0.55000000000000004">
      <c r="A12" s="15" t="s">
        <v>70</v>
      </c>
      <c r="B12" s="182">
        <v>2561</v>
      </c>
      <c r="C12" s="183">
        <v>102</v>
      </c>
      <c r="D12" s="184">
        <v>3962</v>
      </c>
      <c r="E12" s="182">
        <v>2561</v>
      </c>
      <c r="F12" s="183">
        <v>229</v>
      </c>
      <c r="G12" s="184">
        <v>7972</v>
      </c>
    </row>
    <row r="13" spans="1:8" x14ac:dyDescent="0.55000000000000004">
      <c r="A13" s="39" t="s">
        <v>70</v>
      </c>
      <c r="B13" s="51">
        <v>2562</v>
      </c>
      <c r="C13" s="46">
        <v>165</v>
      </c>
      <c r="D13" s="40">
        <v>5583</v>
      </c>
      <c r="E13" s="51"/>
      <c r="F13" s="46">
        <v>0</v>
      </c>
      <c r="G13" s="40">
        <v>15772.64</v>
      </c>
    </row>
    <row r="14" spans="1:8" x14ac:dyDescent="0.55000000000000004">
      <c r="A14" s="246" t="s">
        <v>57</v>
      </c>
      <c r="B14" s="246"/>
      <c r="C14" s="69">
        <f>SUM(C8:C13)</f>
        <v>817</v>
      </c>
      <c r="D14" s="61">
        <f>SUM(D8:D13)</f>
        <v>26410.48</v>
      </c>
      <c r="E14" s="70"/>
      <c r="F14" s="69">
        <f>SUM(F8:F13)</f>
        <v>1039</v>
      </c>
      <c r="G14" s="61">
        <f>SUM(G8:G13)</f>
        <v>47971.26</v>
      </c>
    </row>
    <row r="15" spans="1:8" ht="24.75" thickBot="1" x14ac:dyDescent="0.6">
      <c r="A15" s="247" t="s">
        <v>65</v>
      </c>
      <c r="B15" s="247"/>
      <c r="C15" s="71">
        <f>SUM(C14)</f>
        <v>817</v>
      </c>
      <c r="D15" s="141">
        <f>SUM(D14)</f>
        <v>26410.48</v>
      </c>
      <c r="E15" s="72"/>
      <c r="F15" s="71">
        <f>SUM(F14)</f>
        <v>1039</v>
      </c>
      <c r="G15" s="141">
        <f>SUM(G14)</f>
        <v>47971.26</v>
      </c>
    </row>
    <row r="16" spans="1:8" ht="24.75" thickTop="1" x14ac:dyDescent="0.55000000000000004"/>
    <row r="19" spans="4:4" x14ac:dyDescent="0.55000000000000004">
      <c r="D19" s="207"/>
    </row>
  </sheetData>
  <mergeCells count="8">
    <mergeCell ref="A14:B14"/>
    <mergeCell ref="A15:B15"/>
    <mergeCell ref="B6:D6"/>
    <mergeCell ref="E6:G6"/>
    <mergeCell ref="A1:G1"/>
    <mergeCell ref="A2:G2"/>
    <mergeCell ref="A3:G3"/>
    <mergeCell ref="A6:A7"/>
  </mergeCells>
  <printOptions horizontalCentered="1"/>
  <pageMargins left="1.1811023622047245" right="0.78740157480314965" top="0.74803149606299213" bottom="0.74803149606299213" header="0.31496062992125984" footer="0.31496062992125984"/>
  <pageSetup paperSize="9" scale="85" orientation="portrait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workbookViewId="0">
      <selection activeCell="B36" sqref="B36"/>
    </sheetView>
  </sheetViews>
  <sheetFormatPr defaultRowHeight="24" x14ac:dyDescent="0.55000000000000004"/>
  <cols>
    <col min="1" max="1" width="42.625" style="1" customWidth="1"/>
    <col min="2" max="2" width="36.125" style="1" customWidth="1"/>
    <col min="3" max="3" width="15.625" style="4" customWidth="1"/>
    <col min="4" max="16384" width="9" style="1"/>
  </cols>
  <sheetData>
    <row r="1" spans="1:8" s="17" customFormat="1" ht="24" customHeight="1" x14ac:dyDescent="0.55000000000000004">
      <c r="A1" s="245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245"/>
      <c r="C1" s="245"/>
      <c r="D1" s="20"/>
      <c r="E1" s="20"/>
      <c r="F1" s="20"/>
      <c r="G1" s="20"/>
      <c r="H1" s="20"/>
    </row>
    <row r="2" spans="1:8" s="17" customFormat="1" ht="24" customHeight="1" x14ac:dyDescent="0.55000000000000004">
      <c r="A2" s="245" t="s">
        <v>21</v>
      </c>
      <c r="B2" s="245"/>
      <c r="C2" s="245"/>
      <c r="D2" s="20"/>
      <c r="E2" s="20"/>
      <c r="F2" s="20"/>
      <c r="G2" s="20"/>
      <c r="H2" s="20"/>
    </row>
    <row r="3" spans="1:8" s="17" customFormat="1" x14ac:dyDescent="0.55000000000000004">
      <c r="A3" s="243" t="s">
        <v>240</v>
      </c>
      <c r="B3" s="243"/>
      <c r="C3" s="243"/>
      <c r="D3" s="21"/>
      <c r="E3" s="21"/>
      <c r="F3" s="21"/>
      <c r="G3" s="21"/>
      <c r="H3" s="21"/>
    </row>
    <row r="4" spans="1:8" s="17" customFormat="1" x14ac:dyDescent="0.55000000000000004">
      <c r="A4" s="18" t="s">
        <v>161</v>
      </c>
      <c r="C4" s="16"/>
      <c r="D4" s="16"/>
      <c r="E4" s="19"/>
      <c r="F4" s="24"/>
      <c r="G4" s="24"/>
      <c r="H4" s="16"/>
    </row>
    <row r="5" spans="1:8" x14ac:dyDescent="0.55000000000000004">
      <c r="A5" s="2" t="s">
        <v>241</v>
      </c>
    </row>
    <row r="6" spans="1:8" x14ac:dyDescent="0.55000000000000004">
      <c r="A6" s="108" t="s">
        <v>63</v>
      </c>
      <c r="B6" s="108" t="s">
        <v>71</v>
      </c>
      <c r="C6" s="107" t="s">
        <v>54</v>
      </c>
    </row>
    <row r="7" spans="1:8" x14ac:dyDescent="0.55000000000000004">
      <c r="A7" s="22" t="s">
        <v>131</v>
      </c>
      <c r="B7" s="22" t="s">
        <v>229</v>
      </c>
      <c r="C7" s="118">
        <v>30000</v>
      </c>
    </row>
    <row r="8" spans="1:8" x14ac:dyDescent="0.55000000000000004">
      <c r="A8" s="22" t="s">
        <v>132</v>
      </c>
      <c r="B8" s="22" t="s">
        <v>225</v>
      </c>
      <c r="C8" s="23">
        <f>15750-(1000+1500)</f>
        <v>13250</v>
      </c>
    </row>
    <row r="9" spans="1:8" x14ac:dyDescent="0.55000000000000004">
      <c r="A9" s="22" t="s">
        <v>133</v>
      </c>
      <c r="B9" s="22" t="s">
        <v>226</v>
      </c>
      <c r="C9" s="23">
        <f>100000-20000</f>
        <v>80000</v>
      </c>
    </row>
    <row r="10" spans="1:8" x14ac:dyDescent="0.55000000000000004">
      <c r="A10" s="22" t="s">
        <v>134</v>
      </c>
      <c r="B10" s="22" t="s">
        <v>227</v>
      </c>
      <c r="C10" s="23">
        <v>60000</v>
      </c>
    </row>
    <row r="11" spans="1:8" x14ac:dyDescent="0.55000000000000004">
      <c r="A11" s="22" t="s">
        <v>135</v>
      </c>
      <c r="B11" s="22" t="s">
        <v>228</v>
      </c>
      <c r="C11" s="23">
        <v>48000</v>
      </c>
    </row>
    <row r="12" spans="1:8" x14ac:dyDescent="0.55000000000000004">
      <c r="A12" s="22" t="s">
        <v>136</v>
      </c>
      <c r="B12" s="22" t="s">
        <v>136</v>
      </c>
      <c r="C12" s="23">
        <v>60000</v>
      </c>
    </row>
    <row r="13" spans="1:8" x14ac:dyDescent="0.55000000000000004">
      <c r="A13" s="22" t="s">
        <v>137</v>
      </c>
      <c r="B13" s="22" t="s">
        <v>230</v>
      </c>
      <c r="C13" s="23">
        <f>85000-(4000+1000)</f>
        <v>80000</v>
      </c>
    </row>
    <row r="14" spans="1:8" x14ac:dyDescent="0.55000000000000004">
      <c r="A14" s="22" t="s">
        <v>138</v>
      </c>
      <c r="B14" s="22" t="s">
        <v>231</v>
      </c>
      <c r="C14" s="23">
        <f>60000-20000</f>
        <v>40000</v>
      </c>
    </row>
    <row r="15" spans="1:8" x14ac:dyDescent="0.55000000000000004">
      <c r="A15" s="22" t="s">
        <v>139</v>
      </c>
      <c r="B15" s="22" t="s">
        <v>233</v>
      </c>
      <c r="C15" s="23">
        <v>60000</v>
      </c>
    </row>
    <row r="16" spans="1:8" x14ac:dyDescent="0.55000000000000004">
      <c r="A16" s="22" t="s">
        <v>140</v>
      </c>
      <c r="B16" s="22" t="s">
        <v>232</v>
      </c>
      <c r="C16" s="23">
        <v>64000</v>
      </c>
    </row>
    <row r="17" spans="1:5" x14ac:dyDescent="0.55000000000000004">
      <c r="A17" s="249" t="s">
        <v>57</v>
      </c>
      <c r="B17" s="250"/>
      <c r="C17" s="146">
        <f>SUM(C7:C16)</f>
        <v>535250</v>
      </c>
    </row>
    <row r="18" spans="1:5" x14ac:dyDescent="0.55000000000000004">
      <c r="A18" s="229"/>
      <c r="E18" s="1" t="s">
        <v>98</v>
      </c>
    </row>
    <row r="19" spans="1:5" x14ac:dyDescent="0.55000000000000004">
      <c r="A19" s="2" t="s">
        <v>62</v>
      </c>
    </row>
    <row r="20" spans="1:5" x14ac:dyDescent="0.55000000000000004">
      <c r="A20" s="195" t="s">
        <v>63</v>
      </c>
      <c r="B20" s="195" t="s">
        <v>71</v>
      </c>
      <c r="C20" s="107" t="s">
        <v>54</v>
      </c>
    </row>
    <row r="21" spans="1:5" x14ac:dyDescent="0.55000000000000004">
      <c r="A21" s="22" t="s">
        <v>131</v>
      </c>
      <c r="B21" s="22" t="s">
        <v>229</v>
      </c>
      <c r="C21" s="118">
        <v>30000</v>
      </c>
    </row>
    <row r="22" spans="1:5" x14ac:dyDescent="0.55000000000000004">
      <c r="A22" s="22" t="s">
        <v>132</v>
      </c>
      <c r="B22" s="22" t="s">
        <v>225</v>
      </c>
      <c r="C22" s="23">
        <v>15750</v>
      </c>
    </row>
    <row r="23" spans="1:5" x14ac:dyDescent="0.55000000000000004">
      <c r="A23" s="22" t="s">
        <v>133</v>
      </c>
      <c r="B23" s="22" t="s">
        <v>226</v>
      </c>
      <c r="C23" s="23">
        <v>100000</v>
      </c>
    </row>
    <row r="24" spans="1:5" x14ac:dyDescent="0.55000000000000004">
      <c r="A24" s="22" t="s">
        <v>134</v>
      </c>
      <c r="B24" s="22" t="s">
        <v>227</v>
      </c>
      <c r="C24" s="23">
        <v>60000</v>
      </c>
    </row>
    <row r="25" spans="1:5" x14ac:dyDescent="0.55000000000000004">
      <c r="A25" s="22" t="s">
        <v>135</v>
      </c>
      <c r="B25" s="22" t="s">
        <v>228</v>
      </c>
      <c r="C25" s="23">
        <v>48000</v>
      </c>
    </row>
    <row r="26" spans="1:5" x14ac:dyDescent="0.55000000000000004">
      <c r="A26" s="22" t="s">
        <v>136</v>
      </c>
      <c r="B26" s="22" t="s">
        <v>136</v>
      </c>
      <c r="C26" s="23">
        <v>60000</v>
      </c>
    </row>
    <row r="27" spans="1:5" x14ac:dyDescent="0.55000000000000004">
      <c r="A27" s="22" t="s">
        <v>137</v>
      </c>
      <c r="B27" s="22" t="s">
        <v>230</v>
      </c>
      <c r="C27" s="23">
        <v>85000</v>
      </c>
    </row>
    <row r="28" spans="1:5" x14ac:dyDescent="0.55000000000000004">
      <c r="A28" s="22" t="s">
        <v>138</v>
      </c>
      <c r="B28" s="22" t="s">
        <v>231</v>
      </c>
      <c r="C28" s="23">
        <v>60000</v>
      </c>
    </row>
    <row r="29" spans="1:5" x14ac:dyDescent="0.55000000000000004">
      <c r="A29" s="22" t="s">
        <v>139</v>
      </c>
      <c r="B29" s="22" t="s">
        <v>233</v>
      </c>
      <c r="C29" s="23">
        <v>60000</v>
      </c>
    </row>
    <row r="30" spans="1:5" x14ac:dyDescent="0.55000000000000004">
      <c r="A30" s="22" t="s">
        <v>140</v>
      </c>
      <c r="B30" s="22" t="s">
        <v>232</v>
      </c>
      <c r="C30" s="23">
        <v>64000</v>
      </c>
    </row>
    <row r="31" spans="1:5" x14ac:dyDescent="0.55000000000000004">
      <c r="A31" s="249" t="s">
        <v>57</v>
      </c>
      <c r="B31" s="250"/>
      <c r="C31" s="146">
        <f>SUM(C21:C30)</f>
        <v>582750</v>
      </c>
    </row>
    <row r="32" spans="1:5" x14ac:dyDescent="0.55000000000000004">
      <c r="A32" s="229"/>
    </row>
  </sheetData>
  <mergeCells count="5">
    <mergeCell ref="A17:B17"/>
    <mergeCell ref="A1:C1"/>
    <mergeCell ref="A2:C2"/>
    <mergeCell ref="A3:C3"/>
    <mergeCell ref="A31:B31"/>
  </mergeCells>
  <pageMargins left="0.78740157480314965" right="0.19685039370078741" top="0.74803149606299213" bottom="0.74803149606299213" header="0.31496062992125984" footer="0.31496062992125984"/>
  <pageSetup paperSize="9" scale="90" orientation="portrait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7"/>
  <sheetViews>
    <sheetView tabSelected="1" topLeftCell="A4" workbookViewId="0">
      <selection activeCell="F15" sqref="F15"/>
    </sheetView>
  </sheetViews>
  <sheetFormatPr defaultRowHeight="24" x14ac:dyDescent="0.55000000000000004"/>
  <cols>
    <col min="1" max="1" width="9.625" style="1" customWidth="1"/>
    <col min="2" max="2" width="13" style="1" customWidth="1"/>
    <col min="3" max="3" width="16.125" style="1" customWidth="1"/>
    <col min="4" max="4" width="16.5" style="1" customWidth="1"/>
    <col min="5" max="5" width="29.75" style="1" customWidth="1"/>
    <col min="6" max="6" width="42.375" style="1" customWidth="1"/>
    <col min="7" max="7" width="15.625" style="54" customWidth="1"/>
    <col min="8" max="16384" width="9" style="1"/>
  </cols>
  <sheetData>
    <row r="1" spans="1:8" s="17" customFormat="1" x14ac:dyDescent="0.55000000000000004">
      <c r="A1" s="245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245"/>
      <c r="C1" s="245"/>
      <c r="D1" s="245"/>
      <c r="E1" s="245"/>
      <c r="F1" s="245"/>
      <c r="G1" s="245"/>
      <c r="H1" s="245"/>
    </row>
    <row r="2" spans="1:8" s="17" customFormat="1" x14ac:dyDescent="0.55000000000000004">
      <c r="A2" s="245" t="s">
        <v>21</v>
      </c>
      <c r="B2" s="245"/>
      <c r="C2" s="245"/>
      <c r="D2" s="245"/>
      <c r="E2" s="245"/>
      <c r="F2" s="245"/>
      <c r="G2" s="245"/>
      <c r="H2" s="245"/>
    </row>
    <row r="3" spans="1:8" s="17" customFormat="1" x14ac:dyDescent="0.55000000000000004">
      <c r="A3" s="243" t="s">
        <v>240</v>
      </c>
      <c r="B3" s="243"/>
      <c r="C3" s="243"/>
      <c r="D3" s="243"/>
      <c r="E3" s="243"/>
      <c r="F3" s="243"/>
      <c r="G3" s="243"/>
      <c r="H3" s="243"/>
    </row>
    <row r="4" spans="1:8" s="17" customFormat="1" x14ac:dyDescent="0.55000000000000004">
      <c r="A4" s="18" t="s">
        <v>222</v>
      </c>
      <c r="D4" s="16"/>
      <c r="E4" s="19"/>
      <c r="F4" s="24"/>
      <c r="G4" s="58"/>
      <c r="H4" s="16"/>
    </row>
    <row r="5" spans="1:8" x14ac:dyDescent="0.55000000000000004">
      <c r="A5" s="2" t="s">
        <v>241</v>
      </c>
    </row>
    <row r="6" spans="1:8" x14ac:dyDescent="0.55000000000000004">
      <c r="A6" s="65" t="s">
        <v>64</v>
      </c>
      <c r="B6" s="65" t="s">
        <v>72</v>
      </c>
      <c r="C6" s="65" t="s">
        <v>73</v>
      </c>
      <c r="D6" s="65" t="s">
        <v>74</v>
      </c>
      <c r="E6" s="65" t="s">
        <v>75</v>
      </c>
      <c r="F6" s="65" t="s">
        <v>66</v>
      </c>
      <c r="G6" s="73" t="s">
        <v>54</v>
      </c>
    </row>
    <row r="7" spans="1:8" x14ac:dyDescent="0.55000000000000004">
      <c r="A7" s="38" t="s">
        <v>100</v>
      </c>
      <c r="B7" s="38" t="s">
        <v>285</v>
      </c>
      <c r="C7" s="38" t="s">
        <v>286</v>
      </c>
      <c r="D7" s="38" t="s">
        <v>289</v>
      </c>
      <c r="E7" s="200" t="s">
        <v>330</v>
      </c>
      <c r="F7" s="204" t="s">
        <v>296</v>
      </c>
      <c r="G7" s="55">
        <v>323100</v>
      </c>
    </row>
    <row r="8" spans="1:8" x14ac:dyDescent="0.55000000000000004">
      <c r="A8" s="43"/>
      <c r="B8" s="43"/>
      <c r="C8" s="43"/>
      <c r="D8" s="43"/>
      <c r="E8" s="200" t="s">
        <v>287</v>
      </c>
      <c r="F8" s="203"/>
      <c r="G8" s="56"/>
    </row>
    <row r="9" spans="1:8" x14ac:dyDescent="0.55000000000000004">
      <c r="A9" s="200" t="s">
        <v>100</v>
      </c>
      <c r="B9" s="43" t="s">
        <v>285</v>
      </c>
      <c r="C9" s="43" t="s">
        <v>288</v>
      </c>
      <c r="D9" s="43" t="s">
        <v>289</v>
      </c>
      <c r="E9" s="200" t="s">
        <v>330</v>
      </c>
      <c r="F9" s="205" t="s">
        <v>296</v>
      </c>
      <c r="G9" s="56">
        <v>118830</v>
      </c>
    </row>
    <row r="10" spans="1:8" x14ac:dyDescent="0.55000000000000004">
      <c r="A10" s="43"/>
      <c r="B10" s="43"/>
      <c r="C10" s="43"/>
      <c r="D10" s="43"/>
      <c r="E10" s="200" t="s">
        <v>287</v>
      </c>
      <c r="F10" s="203"/>
      <c r="G10" s="56"/>
    </row>
    <row r="11" spans="1:8" x14ac:dyDescent="0.55000000000000004">
      <c r="A11" s="200" t="s">
        <v>100</v>
      </c>
      <c r="B11" s="43" t="s">
        <v>290</v>
      </c>
      <c r="C11" s="43" t="s">
        <v>286</v>
      </c>
      <c r="D11" s="43" t="s">
        <v>289</v>
      </c>
      <c r="E11" s="200" t="s">
        <v>330</v>
      </c>
      <c r="F11" s="205" t="s">
        <v>296</v>
      </c>
      <c r="G11" s="56">
        <v>73360</v>
      </c>
    </row>
    <row r="12" spans="1:8" x14ac:dyDescent="0.55000000000000004">
      <c r="A12" s="43"/>
      <c r="B12" s="43"/>
      <c r="C12" s="43" t="s">
        <v>291</v>
      </c>
      <c r="D12" s="43"/>
      <c r="E12" s="200" t="s">
        <v>287</v>
      </c>
      <c r="F12" s="203"/>
      <c r="G12" s="56"/>
    </row>
    <row r="13" spans="1:8" x14ac:dyDescent="0.55000000000000004">
      <c r="A13" s="43" t="s">
        <v>100</v>
      </c>
      <c r="B13" s="43" t="s">
        <v>292</v>
      </c>
      <c r="C13" s="43" t="s">
        <v>286</v>
      </c>
      <c r="D13" s="43" t="s">
        <v>289</v>
      </c>
      <c r="E13" s="200" t="s">
        <v>330</v>
      </c>
      <c r="F13" s="205" t="s">
        <v>296</v>
      </c>
      <c r="G13" s="56">
        <v>63580</v>
      </c>
    </row>
    <row r="14" spans="1:8" x14ac:dyDescent="0.55000000000000004">
      <c r="A14" s="43"/>
      <c r="B14" s="43"/>
      <c r="C14" s="201" t="s">
        <v>293</v>
      </c>
      <c r="D14" s="43"/>
      <c r="E14" s="200" t="s">
        <v>287</v>
      </c>
      <c r="F14" s="203"/>
      <c r="G14" s="56"/>
    </row>
    <row r="15" spans="1:8" x14ac:dyDescent="0.55000000000000004">
      <c r="A15" s="43" t="s">
        <v>100</v>
      </c>
      <c r="B15" s="43" t="s">
        <v>294</v>
      </c>
      <c r="C15" s="43" t="s">
        <v>286</v>
      </c>
      <c r="D15" s="43" t="s">
        <v>289</v>
      </c>
      <c r="E15" s="200" t="s">
        <v>330</v>
      </c>
      <c r="F15" s="205" t="s">
        <v>296</v>
      </c>
      <c r="G15" s="56">
        <v>70430</v>
      </c>
    </row>
    <row r="16" spans="1:8" x14ac:dyDescent="0.55000000000000004">
      <c r="A16" s="42"/>
      <c r="B16" s="42"/>
      <c r="C16" s="202" t="s">
        <v>295</v>
      </c>
      <c r="D16" s="42"/>
      <c r="E16" s="200" t="s">
        <v>287</v>
      </c>
      <c r="F16" s="50"/>
      <c r="G16" s="56"/>
    </row>
    <row r="17" spans="1:7" x14ac:dyDescent="0.55000000000000004">
      <c r="A17" s="42" t="s">
        <v>100</v>
      </c>
      <c r="B17" s="42" t="s">
        <v>297</v>
      </c>
      <c r="C17" s="202" t="s">
        <v>299</v>
      </c>
      <c r="D17" s="42" t="s">
        <v>89</v>
      </c>
      <c r="E17" s="200" t="s">
        <v>301</v>
      </c>
      <c r="F17" s="203" t="s">
        <v>302</v>
      </c>
      <c r="G17" s="56">
        <v>457700</v>
      </c>
    </row>
    <row r="18" spans="1:7" x14ac:dyDescent="0.55000000000000004">
      <c r="A18" s="42"/>
      <c r="B18" s="42" t="s">
        <v>298</v>
      </c>
      <c r="C18" s="42" t="s">
        <v>300</v>
      </c>
      <c r="D18" s="42"/>
      <c r="E18" s="42"/>
      <c r="F18" s="206"/>
      <c r="G18" s="56"/>
    </row>
    <row r="19" spans="1:7" x14ac:dyDescent="0.55000000000000004">
      <c r="A19" s="246" t="s">
        <v>57</v>
      </c>
      <c r="B19" s="246"/>
      <c r="C19" s="246"/>
      <c r="D19" s="246"/>
      <c r="E19" s="246"/>
      <c r="F19" s="246"/>
      <c r="G19" s="74">
        <f>SUM(G7:G18)</f>
        <v>1107000</v>
      </c>
    </row>
    <row r="20" spans="1:7" x14ac:dyDescent="0.55000000000000004">
      <c r="A20" s="142"/>
      <c r="B20" s="142"/>
      <c r="C20" s="142"/>
      <c r="D20" s="142"/>
      <c r="E20" s="142"/>
      <c r="F20" s="142"/>
      <c r="G20" s="143"/>
    </row>
    <row r="21" spans="1:7" x14ac:dyDescent="0.55000000000000004">
      <c r="A21" s="2" t="s">
        <v>62</v>
      </c>
    </row>
    <row r="22" spans="1:7" x14ac:dyDescent="0.55000000000000004">
      <c r="A22" s="195" t="s">
        <v>64</v>
      </c>
      <c r="B22" s="195" t="s">
        <v>72</v>
      </c>
      <c r="C22" s="195" t="s">
        <v>73</v>
      </c>
      <c r="D22" s="195" t="s">
        <v>74</v>
      </c>
      <c r="E22" s="195" t="s">
        <v>75</v>
      </c>
      <c r="F22" s="195" t="s">
        <v>66</v>
      </c>
      <c r="G22" s="73" t="s">
        <v>54</v>
      </c>
    </row>
    <row r="23" spans="1:7" x14ac:dyDescent="0.55000000000000004">
      <c r="A23" s="38"/>
      <c r="B23" s="38"/>
      <c r="C23" s="38"/>
      <c r="D23" s="38"/>
      <c r="E23" s="38"/>
      <c r="F23" s="49"/>
      <c r="G23" s="55"/>
    </row>
    <row r="24" spans="1:7" x14ac:dyDescent="0.55000000000000004">
      <c r="A24" s="43">
        <v>0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</row>
    <row r="25" spans="1:7" x14ac:dyDescent="0.55000000000000004">
      <c r="A25" s="42"/>
      <c r="B25" s="42"/>
      <c r="C25" s="42"/>
      <c r="D25" s="42"/>
      <c r="E25" s="42"/>
      <c r="F25" s="42"/>
      <c r="G25" s="56"/>
    </row>
    <row r="26" spans="1:7" x14ac:dyDescent="0.55000000000000004">
      <c r="A26" s="39"/>
      <c r="B26" s="39"/>
      <c r="C26" s="39"/>
      <c r="D26" s="39"/>
      <c r="E26" s="39"/>
      <c r="F26" s="39"/>
      <c r="G26" s="57"/>
    </row>
    <row r="27" spans="1:7" x14ac:dyDescent="0.55000000000000004">
      <c r="A27" s="246" t="s">
        <v>57</v>
      </c>
      <c r="B27" s="246"/>
      <c r="C27" s="246"/>
      <c r="D27" s="246"/>
      <c r="E27" s="246"/>
      <c r="F27" s="246"/>
      <c r="G27" s="74">
        <f>SUM(G23:G26)</f>
        <v>0</v>
      </c>
    </row>
  </sheetData>
  <mergeCells count="5">
    <mergeCell ref="A1:H1"/>
    <mergeCell ref="A2:H2"/>
    <mergeCell ref="A3:H3"/>
    <mergeCell ref="A19:F19"/>
    <mergeCell ref="A27:F27"/>
  </mergeCells>
  <printOptions horizontalCentered="1"/>
  <pageMargins left="1.1811023622047245" right="0.78740157480314965" top="0.47244094488188981" bottom="0.51181102362204722" header="0.31496062992125984" footer="0.31496062992125984"/>
  <pageSetup paperSize="9" scale="80" orientation="landscape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5"/>
  <sheetViews>
    <sheetView workbookViewId="0">
      <selection activeCell="E5" sqref="E5"/>
    </sheetView>
  </sheetViews>
  <sheetFormatPr defaultRowHeight="24" x14ac:dyDescent="0.55000000000000004"/>
  <cols>
    <col min="1" max="1" width="8" style="1" customWidth="1"/>
    <col min="2" max="2" width="44.125" style="1" customWidth="1"/>
    <col min="3" max="3" width="15.625" style="4" customWidth="1"/>
    <col min="4" max="4" width="3.125" style="4" customWidth="1"/>
    <col min="5" max="5" width="15.625" style="4" customWidth="1"/>
    <col min="6" max="16384" width="9" style="1"/>
  </cols>
  <sheetData>
    <row r="1" spans="1:5" s="17" customFormat="1" ht="24" customHeight="1" x14ac:dyDescent="0.55000000000000004">
      <c r="A1" s="245" t="s">
        <v>239</v>
      </c>
      <c r="B1" s="245"/>
      <c r="C1" s="245"/>
      <c r="D1" s="245"/>
      <c r="E1" s="245"/>
    </row>
    <row r="2" spans="1:5" s="17" customFormat="1" ht="24" customHeight="1" x14ac:dyDescent="0.55000000000000004">
      <c r="A2" s="245" t="s">
        <v>159</v>
      </c>
      <c r="B2" s="245"/>
      <c r="C2" s="245"/>
      <c r="D2" s="245"/>
      <c r="E2" s="245"/>
    </row>
    <row r="3" spans="1:5" s="17" customFormat="1" x14ac:dyDescent="0.55000000000000004">
      <c r="A3" s="243" t="s">
        <v>240</v>
      </c>
      <c r="B3" s="243"/>
      <c r="C3" s="243"/>
      <c r="D3" s="243"/>
      <c r="E3" s="243"/>
    </row>
    <row r="4" spans="1:5" s="17" customFormat="1" x14ac:dyDescent="0.55000000000000004">
      <c r="A4" s="110"/>
      <c r="B4" s="110"/>
      <c r="C4" s="110"/>
      <c r="D4" s="110"/>
      <c r="E4" s="110"/>
    </row>
    <row r="5" spans="1:5" s="17" customFormat="1" x14ac:dyDescent="0.55000000000000004">
      <c r="A5" s="18" t="s">
        <v>186</v>
      </c>
      <c r="C5" s="24"/>
      <c r="D5" s="24"/>
      <c r="E5" s="16"/>
    </row>
    <row r="6" spans="1:5" s="17" customFormat="1" ht="23.25" customHeight="1" x14ac:dyDescent="0.55000000000000004">
      <c r="A6" s="18"/>
      <c r="C6" s="19" t="s">
        <v>272</v>
      </c>
      <c r="D6" s="19"/>
      <c r="E6" s="25" t="s">
        <v>82</v>
      </c>
    </row>
    <row r="7" spans="1:5" s="17" customFormat="1" ht="23.25" customHeight="1" x14ac:dyDescent="0.55000000000000004">
      <c r="A7" s="18"/>
      <c r="B7" s="147" t="s">
        <v>141</v>
      </c>
      <c r="C7" s="149">
        <v>916865.2</v>
      </c>
      <c r="D7" s="19"/>
      <c r="E7" s="149">
        <v>913879.89</v>
      </c>
    </row>
    <row r="8" spans="1:5" s="17" customFormat="1" ht="23.25" customHeight="1" x14ac:dyDescent="0.55000000000000004">
      <c r="A8" s="18"/>
      <c r="B8" s="147" t="s">
        <v>142</v>
      </c>
      <c r="C8" s="149">
        <v>0</v>
      </c>
      <c r="D8" s="19"/>
      <c r="E8" s="149">
        <v>1173000</v>
      </c>
    </row>
    <row r="9" spans="1:5" s="17" customFormat="1" ht="23.25" customHeight="1" x14ac:dyDescent="0.55000000000000004">
      <c r="A9" s="18"/>
      <c r="B9" s="147" t="s">
        <v>143</v>
      </c>
      <c r="C9" s="149">
        <v>0</v>
      </c>
      <c r="D9" s="19"/>
      <c r="E9" s="149">
        <v>350000</v>
      </c>
    </row>
    <row r="10" spans="1:5" s="17" customFormat="1" ht="23.25" customHeight="1" x14ac:dyDescent="0.55000000000000004">
      <c r="A10" s="18"/>
      <c r="B10" s="147" t="s">
        <v>144</v>
      </c>
      <c r="C10" s="149">
        <v>0</v>
      </c>
      <c r="D10" s="19"/>
      <c r="E10" s="149">
        <v>62500</v>
      </c>
    </row>
    <row r="11" spans="1:5" s="17" customFormat="1" ht="23.25" customHeight="1" x14ac:dyDescent="0.55000000000000004">
      <c r="A11" s="18"/>
      <c r="B11" s="147" t="s">
        <v>145</v>
      </c>
      <c r="C11" s="149">
        <v>0</v>
      </c>
      <c r="D11" s="19"/>
      <c r="E11" s="149">
        <v>4497</v>
      </c>
    </row>
    <row r="12" spans="1:5" s="17" customFormat="1" ht="23.25" customHeight="1" x14ac:dyDescent="0.55000000000000004">
      <c r="A12" s="18"/>
      <c r="B12" s="147" t="s">
        <v>146</v>
      </c>
      <c r="C12" s="149">
        <v>0</v>
      </c>
      <c r="D12" s="19"/>
      <c r="E12" s="149">
        <v>351500</v>
      </c>
    </row>
    <row r="13" spans="1:5" s="17" customFormat="1" ht="23.25" customHeight="1" x14ac:dyDescent="0.55000000000000004">
      <c r="A13" s="18"/>
      <c r="B13" s="148" t="s">
        <v>147</v>
      </c>
      <c r="C13" s="149">
        <v>0</v>
      </c>
      <c r="D13" s="19"/>
      <c r="E13" s="149">
        <v>113000</v>
      </c>
    </row>
    <row r="14" spans="1:5" s="17" customFormat="1" ht="23.25" customHeight="1" x14ac:dyDescent="0.55000000000000004">
      <c r="A14" s="18"/>
      <c r="B14" s="148" t="s">
        <v>148</v>
      </c>
      <c r="C14" s="149">
        <v>0</v>
      </c>
      <c r="D14" s="19"/>
      <c r="E14" s="149">
        <v>223800</v>
      </c>
    </row>
    <row r="15" spans="1:5" s="17" customFormat="1" ht="23.25" customHeight="1" x14ac:dyDescent="0.55000000000000004">
      <c r="A15" s="18"/>
      <c r="B15" s="148" t="s">
        <v>149</v>
      </c>
      <c r="C15" s="149">
        <v>0</v>
      </c>
      <c r="D15" s="19"/>
      <c r="E15" s="149">
        <v>136000</v>
      </c>
    </row>
    <row r="16" spans="1:5" s="17" customFormat="1" ht="23.25" customHeight="1" x14ac:dyDescent="0.55000000000000004">
      <c r="A16" s="18"/>
      <c r="B16" s="148" t="s">
        <v>150</v>
      </c>
      <c r="C16" s="149">
        <v>0</v>
      </c>
      <c r="D16" s="19"/>
      <c r="E16" s="149">
        <v>252800</v>
      </c>
    </row>
    <row r="17" spans="1:5" s="17" customFormat="1" ht="23.25" customHeight="1" x14ac:dyDescent="0.55000000000000004">
      <c r="A17" s="18"/>
      <c r="B17" s="147" t="s">
        <v>151</v>
      </c>
      <c r="C17" s="149">
        <v>0</v>
      </c>
      <c r="D17" s="19"/>
      <c r="E17" s="149">
        <v>39490</v>
      </c>
    </row>
    <row r="18" spans="1:5" s="17" customFormat="1" ht="23.25" customHeight="1" x14ac:dyDescent="0.55000000000000004">
      <c r="A18" s="18"/>
      <c r="B18" s="147" t="s">
        <v>152</v>
      </c>
      <c r="C18" s="149">
        <v>0</v>
      </c>
      <c r="D18" s="19"/>
      <c r="E18" s="149">
        <v>48100</v>
      </c>
    </row>
    <row r="19" spans="1:5" s="17" customFormat="1" ht="23.25" customHeight="1" x14ac:dyDescent="0.55000000000000004">
      <c r="A19" s="18"/>
      <c r="B19" s="147" t="s">
        <v>153</v>
      </c>
      <c r="C19" s="149">
        <v>0</v>
      </c>
      <c r="D19" s="19"/>
      <c r="E19" s="149">
        <v>62300</v>
      </c>
    </row>
    <row r="20" spans="1:5" s="17" customFormat="1" ht="23.25" customHeight="1" x14ac:dyDescent="0.55000000000000004">
      <c r="A20" s="18"/>
      <c r="B20" s="147" t="s">
        <v>154</v>
      </c>
      <c r="C20" s="149">
        <v>0</v>
      </c>
      <c r="D20" s="19"/>
      <c r="E20" s="149">
        <v>577000</v>
      </c>
    </row>
    <row r="21" spans="1:5" x14ac:dyDescent="0.55000000000000004">
      <c r="B21" s="147" t="s">
        <v>155</v>
      </c>
      <c r="C21" s="149">
        <v>0</v>
      </c>
      <c r="E21" s="149">
        <v>6000</v>
      </c>
    </row>
    <row r="22" spans="1:5" x14ac:dyDescent="0.55000000000000004">
      <c r="B22" s="147" t="s">
        <v>156</v>
      </c>
      <c r="C22" s="149">
        <v>40238.370000000003</v>
      </c>
      <c r="E22" s="149">
        <v>17021.259999999998</v>
      </c>
    </row>
    <row r="23" spans="1:5" x14ac:dyDescent="0.55000000000000004">
      <c r="B23" s="147" t="s">
        <v>157</v>
      </c>
      <c r="C23" s="149">
        <v>417858</v>
      </c>
      <c r="E23" s="149">
        <v>614444</v>
      </c>
    </row>
    <row r="24" spans="1:5" x14ac:dyDescent="0.55000000000000004">
      <c r="B24" s="147" t="s">
        <v>158</v>
      </c>
      <c r="C24" s="149">
        <v>22868.31</v>
      </c>
      <c r="E24" s="191">
        <v>22619.23</v>
      </c>
    </row>
    <row r="25" spans="1:5" x14ac:dyDescent="0.55000000000000004">
      <c r="B25" s="147" t="s">
        <v>162</v>
      </c>
      <c r="C25" s="149">
        <v>11406</v>
      </c>
      <c r="E25" s="191">
        <v>8742</v>
      </c>
    </row>
    <row r="26" spans="1:5" x14ac:dyDescent="0.55000000000000004">
      <c r="B26" s="147" t="s">
        <v>163</v>
      </c>
      <c r="C26" s="149">
        <v>1400</v>
      </c>
      <c r="E26" s="191">
        <v>13000</v>
      </c>
    </row>
    <row r="27" spans="1:5" ht="24.75" thickBot="1" x14ac:dyDescent="0.6">
      <c r="B27" s="2" t="s">
        <v>57</v>
      </c>
      <c r="C27" s="227">
        <f>SUM(C7:C26)</f>
        <v>1410635.88</v>
      </c>
      <c r="E27" s="8">
        <f>SUM(E7:E26)</f>
        <v>4989693.3800000008</v>
      </c>
    </row>
    <row r="28" spans="1:5" ht="24.75" thickTop="1" x14ac:dyDescent="0.55000000000000004"/>
    <row r="32" spans="1:5" x14ac:dyDescent="0.55000000000000004">
      <c r="C32" s="1"/>
      <c r="D32" s="1"/>
      <c r="E32" s="1"/>
    </row>
    <row r="33" spans="3:5" x14ac:dyDescent="0.55000000000000004">
      <c r="C33" s="1"/>
      <c r="D33" s="1"/>
      <c r="E33" s="1"/>
    </row>
    <row r="34" spans="3:5" x14ac:dyDescent="0.55000000000000004">
      <c r="C34" s="1"/>
      <c r="D34" s="1"/>
      <c r="E34" s="1"/>
    </row>
    <row r="35" spans="3:5" x14ac:dyDescent="0.55000000000000004">
      <c r="C35" s="1"/>
      <c r="D35" s="1"/>
      <c r="E35" s="1"/>
    </row>
  </sheetData>
  <mergeCells count="3">
    <mergeCell ref="A1:E1"/>
    <mergeCell ref="A2:E2"/>
    <mergeCell ref="A3:E3"/>
  </mergeCells>
  <pageMargins left="1.1811023622047245" right="0.78740157480314965" top="0.74803149606299213" bottom="0.74803149606299213" header="0.31496062992125984" footer="0.31496062992125984"/>
  <pageSetup paperSize="9" scale="85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งบแสดงฐานะ</vt:lpstr>
      <vt:lpstr>ข้อมูลทั่วไป</vt:lpstr>
      <vt:lpstr>เหตุ2งบทรัพยสิน</vt:lpstr>
      <vt:lpstr>เหตุ3เงินฝากธนาคาร</vt:lpstr>
      <vt:lpstr>เหตุ5เงินรัฐบาลค้างรับ</vt:lpstr>
      <vt:lpstr>เหตุ6 ลูกหนี้ภาษี</vt:lpstr>
      <vt:lpstr>เหตุ4ลูกหนี้เศรษฐกิจ</vt:lpstr>
      <vt:lpstr>เหตุ7รายจ่ายค้างจ่าย</vt:lpstr>
      <vt:lpstr>เหตุ8เงืนรับฝาก</vt:lpstr>
      <vt:lpstr>เหตุ9เงินสะสม</vt:lpstr>
      <vt:lpstr>เหตุ9เงินสะรายละเอียด</vt:lpstr>
      <vt:lpstr>1.ครุภัณฑ์</vt:lpstr>
      <vt:lpstr>เหตุ3เงินฝากธนาคาร!Print_Titles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Admin</cp:lastModifiedBy>
  <cp:lastPrinted>2019-11-29T07:05:33Z</cp:lastPrinted>
  <dcterms:created xsi:type="dcterms:W3CDTF">2018-08-14T03:44:01Z</dcterms:created>
  <dcterms:modified xsi:type="dcterms:W3CDTF">2019-12-02T06:29:26Z</dcterms:modified>
</cp:coreProperties>
</file>